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3.xml.rels" ContentType="application/vnd.openxmlformats-package.relationships+xml"/>
  <Override PartName="/xl/worksheets/sheet11.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Титульный лист" sheetId="1" state="visible" r:id="rId2"/>
    <sheet name="Раздел 1 " sheetId="2" state="visible" r:id="rId3"/>
    <sheet name="справочно" sheetId="3" state="visible" r:id="rId4"/>
    <sheet name="Раздел 2" sheetId="4" state="visible" r:id="rId5"/>
    <sheet name="Раздел 3" sheetId="5" state="visible" r:id="rId6"/>
    <sheet name="Раздел 4" sheetId="6" state="visible" r:id="rId7"/>
    <sheet name="Обоснования доходов" sheetId="7" state="visible" r:id="rId8"/>
    <sheet name="Обоснования расходов ФОТ" sheetId="8" state="hidden" r:id="rId9"/>
    <sheet name="Обоснования расходов ФОТ по шт" sheetId="9" state="visible" r:id="rId10"/>
    <sheet name="Обоснования расходов" sheetId="10" state="visible" r:id="rId11"/>
    <sheet name="Приложение 3" sheetId="11" state="hidden" r:id="rId12"/>
  </sheets>
  <definedNames>
    <definedName function="false" hidden="false" localSheetId="6" name="_xlnm.Print_Area" vbProcedure="false">'Обоснования доходов'!$A$1:$CS$164</definedName>
    <definedName function="false" hidden="false" localSheetId="9" name="_xlnm.Print_Area" vbProcedure="false">'Обоснования расходов'!$A$1:$CZ$658</definedName>
    <definedName function="false" hidden="false" localSheetId="7" name="_xlnm.Print_Area" vbProcedure="false">'Обоснования расходов ФОТ'!$A$1:$FM$99</definedName>
    <definedName function="false" hidden="false" localSheetId="8" name="_xlnm.Print_Area" vbProcedure="false">'Обоснования расходов ФОТ по шт'!$A$1:$FM$200</definedName>
    <definedName function="false" hidden="false" localSheetId="10" name="_xlnm.Print_Area" vbProcedure="false">'Приложение 3'!$A$1:$G$121</definedName>
    <definedName function="false" hidden="false" localSheetId="1" name="_xlnm.Print_Area" vbProcedure="false">'Раздел 1 '!$A$1:$G$130</definedName>
    <definedName function="false" hidden="false" localSheetId="3" name="_xlnm.Print_Area" vbProcedure="false">'Раздел 2'!$A$1:$J$59</definedName>
    <definedName function="false" hidden="false" localSheetId="4" name="_xlnm.Print_Area" vbProcedure="false">'Раздел 3'!$A$1:$F$57</definedName>
    <definedName function="false" hidden="false" localSheetId="5" name="_xlnm.Print_Area" vbProcedure="false">'Раздел 4'!$A$1:$D$30</definedName>
    <definedName function="false" hidden="false" localSheetId="2" name="_xlnm.Print_Area" vbProcedure="false">справочно!$A$1:$I$112</definedName>
    <definedName function="false" hidden="false" localSheetId="0" name="_xlnm.Print_Area" vbProcedure="false">'Титульный лист'!$A$1:$DD$33</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39" authorId="0">
      <text>
        <r>
          <rPr>
            <sz val="11"/>
            <color rgb="FF000000"/>
            <rFont val="Calibri"/>
            <family val="2"/>
            <charset val="204"/>
          </rPr>
          <t xml:space="preserve">Комратова М.М.:
</t>
        </r>
        <r>
          <rPr>
            <sz val="9"/>
            <color rgb="FF000000"/>
            <rFont val="Tahoma"/>
            <family val="2"/>
            <charset val="204"/>
          </rPr>
          <t xml:space="preserve">льготная дорога</t>
        </r>
      </text>
    </comment>
    <comment ref="A45" authorId="0">
      <text>
        <r>
          <rPr>
            <sz val="11"/>
            <color rgb="FF000000"/>
            <rFont val="Calibri"/>
            <family val="2"/>
            <charset val="204"/>
          </rPr>
          <t xml:space="preserve">Комратова М.М.:
</t>
        </r>
        <r>
          <rPr>
            <sz val="9"/>
            <color rgb="FF000000"/>
            <rFont val="Tahoma"/>
            <family val="2"/>
            <charset val="204"/>
          </rPr>
          <t xml:space="preserve">льгот дорога</t>
        </r>
      </text>
    </comment>
    <comment ref="A84" authorId="0">
      <text>
        <r>
          <rPr>
            <sz val="11"/>
            <color rgb="FF000000"/>
            <rFont val="Calibri"/>
            <family val="2"/>
            <charset val="204"/>
          </rPr>
          <t xml:space="preserve">Комратова М.М.:
</t>
        </r>
        <r>
          <rPr>
            <sz val="9"/>
            <color rgb="FF000000"/>
            <rFont val="Tahoma"/>
            <family val="2"/>
            <charset val="204"/>
          </rPr>
          <t xml:space="preserve">225</t>
        </r>
      </text>
    </comment>
    <comment ref="A87" authorId="0">
      <text>
        <r>
          <rPr>
            <sz val="11"/>
            <color rgb="FF000000"/>
            <rFont val="Calibri"/>
            <family val="2"/>
            <charset val="204"/>
          </rPr>
          <t xml:space="preserve">Комратова М.М.:
</t>
        </r>
        <r>
          <rPr>
            <sz val="9"/>
            <color rgb="FF000000"/>
            <rFont val="Tahoma"/>
            <family val="2"/>
            <charset val="204"/>
          </rPr>
          <t xml:space="preserve">226</t>
        </r>
      </text>
    </comment>
    <comment ref="A89" authorId="0">
      <text>
        <r>
          <rPr>
            <sz val="11"/>
            <color rgb="FF000000"/>
            <rFont val="Calibri"/>
            <family val="2"/>
            <charset val="204"/>
          </rPr>
          <t xml:space="preserve">Комратова М.М.:
</t>
        </r>
        <r>
          <rPr>
            <sz val="9"/>
            <color rgb="FF000000"/>
            <rFont val="Tahoma"/>
            <family val="2"/>
            <charset val="204"/>
          </rPr>
          <t xml:space="preserve">227</t>
        </r>
      </text>
    </comment>
    <comment ref="A91" authorId="0">
      <text>
        <r>
          <rPr>
            <sz val="11"/>
            <color rgb="FF000000"/>
            <rFont val="Calibri"/>
            <family val="2"/>
            <charset val="204"/>
          </rPr>
          <t xml:space="preserve">Комратова М.М.:
</t>
        </r>
        <r>
          <rPr>
            <sz val="9"/>
            <color rgb="FF000000"/>
            <rFont val="Tahoma"/>
            <family val="2"/>
            <charset val="204"/>
          </rPr>
          <t xml:space="preserve">310</t>
        </r>
      </text>
    </comment>
    <comment ref="A93" authorId="0">
      <text>
        <r>
          <rPr>
            <sz val="11"/>
            <color rgb="FF000000"/>
            <rFont val="Calibri"/>
            <family val="2"/>
            <charset val="204"/>
          </rPr>
          <t xml:space="preserve">Комратова М.М.:
</t>
        </r>
        <r>
          <rPr>
            <sz val="9"/>
            <color rgb="FF000000"/>
            <rFont val="Tahoma"/>
            <family val="2"/>
            <charset val="204"/>
          </rPr>
          <t xml:space="preserve">341,342,343,344,345,346,349</t>
        </r>
      </text>
    </comment>
    <comment ref="A96" authorId="0">
      <text>
        <r>
          <rPr>
            <sz val="11"/>
            <color rgb="FF000000"/>
            <rFont val="Calibri"/>
            <family val="2"/>
            <charset val="204"/>
          </rPr>
          <t xml:space="preserve">Комратова М.М.:
</t>
        </r>
        <r>
          <rPr>
            <sz val="9"/>
            <color rgb="FF000000"/>
            <rFont val="Tahoma"/>
            <family val="2"/>
            <charset val="204"/>
          </rPr>
          <t xml:space="preserve">223
</t>
        </r>
      </text>
    </comment>
    <comment ref="E54" authorId="0">
      <text>
        <r>
          <rPr>
            <sz val="11"/>
            <color rgb="FF000000"/>
            <rFont val="Calibri"/>
            <family val="2"/>
            <charset val="204"/>
          </rPr>
          <t xml:space="preserve">Комратова М.М.:
</t>
        </r>
        <r>
          <rPr>
            <sz val="9"/>
            <color rgb="FF000000"/>
            <rFont val="Tahoma"/>
            <family val="2"/>
            <charset val="204"/>
          </rPr>
          <t xml:space="preserve">компен передача в семью</t>
        </r>
      </text>
    </comment>
    <comment ref="F54" authorId="0">
      <text>
        <r>
          <rPr>
            <sz val="11"/>
            <color rgb="FF000000"/>
            <rFont val="Calibri"/>
            <family val="2"/>
            <charset val="204"/>
          </rPr>
          <t xml:space="preserve">Комратова М.М.:
</t>
        </r>
        <r>
          <rPr>
            <sz val="9"/>
            <color rgb="FF000000"/>
            <rFont val="Tahoma"/>
            <family val="2"/>
            <charset val="204"/>
          </rPr>
          <t xml:space="preserve">пособя детям</t>
        </r>
      </text>
    </comment>
  </commentList>
</comments>
</file>

<file path=xl/sharedStrings.xml><?xml version="1.0" encoding="utf-8"?>
<sst xmlns="http://schemas.openxmlformats.org/spreadsheetml/2006/main" count="2608" uniqueCount="690">
  <si>
    <t xml:space="preserve">УТВЕРЖДАЮ</t>
  </si>
  <si>
    <t xml:space="preserve">И.о. директора ГОБУ "МЦПД"Ровесник"</t>
  </si>
  <si>
    <t xml:space="preserve">(наименование должности лица, утверждающего документ)</t>
  </si>
  <si>
    <t xml:space="preserve">С.Ю. Кавун</t>
  </si>
  <si>
    <t xml:space="preserve">(подпись)</t>
  </si>
  <si>
    <t xml:space="preserve">(расшифровка подписи)</t>
  </si>
  <si>
    <t xml:space="preserve">"</t>
  </si>
  <si>
    <t xml:space="preserve">28</t>
  </si>
  <si>
    <t xml:space="preserve">декабря</t>
  </si>
  <si>
    <t xml:space="preserve">24</t>
  </si>
  <si>
    <t xml:space="preserve"> г.</t>
  </si>
  <si>
    <t xml:space="preserve">План </t>
  </si>
  <si>
    <t xml:space="preserve">финансово-хозяйственной деятельности на 2025 год</t>
  </si>
  <si>
    <t xml:space="preserve"> и плановый период 2026  и 2027 годов &lt;1&gt;</t>
  </si>
  <si>
    <t xml:space="preserve">&lt;2&gt;</t>
  </si>
  <si>
    <t xml:space="preserve">КОДЫ</t>
  </si>
  <si>
    <t xml:space="preserve">Дата</t>
  </si>
  <si>
    <t xml:space="preserve">28 декабря 2024</t>
  </si>
  <si>
    <t xml:space="preserve">Наименование учреждения (подразделения)
Государственное областное бюджетное учреждение для детей-сирот и детей, оставшихся без попечения родителей, "Мурманский центр помощи детям, оставшимся без попечения родителей "Ровесник"</t>
  </si>
  <si>
    <t xml:space="preserve">по Сводному реестру
</t>
  </si>
  <si>
    <t xml:space="preserve">472Щ1491</t>
  </si>
  <si>
    <t xml:space="preserve">глава по БК
</t>
  </si>
  <si>
    <t xml:space="preserve">804</t>
  </si>
  <si>
    <t xml:space="preserve">Орган, осуществляющий функции и полномочия учредителя  Министерство образования и науки Мурманской области 
</t>
  </si>
  <si>
    <t xml:space="preserve">47200021</t>
  </si>
  <si>
    <t xml:space="preserve">ИНН
</t>
  </si>
  <si>
    <t xml:space="preserve">5190411647</t>
  </si>
  <si>
    <t xml:space="preserve">Единица измерения: рубли</t>
  </si>
  <si>
    <t xml:space="preserve">КПП
</t>
  </si>
  <si>
    <t xml:space="preserve">519001001</t>
  </si>
  <si>
    <t xml:space="preserve">по ОКЕИ
</t>
  </si>
  <si>
    <t xml:space="preserve">383</t>
  </si>
  <si>
    <t xml:space="preserve">Юридический адрес учреждения (подразделения) __183010, Россия, Мурманская область, город Мурманск, ул.Марата, дом 19</t>
  </si>
  <si>
    <t xml:space="preserve">Адрес фактического местонахождения учреждения (подразделения) 183010, Россия, Мурманская область, город Мурманск, ул.Марата, дом 19</t>
  </si>
  <si>
    <t xml:space="preserve">____________________________________________________________________________________________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</si>
  <si>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</si>
  <si>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 xml:space="preserve">&lt;2&gt; Указывается  дата  подписания  Плана, а в случае утверждения Плана уполномоченным лицом учреждения - дата утверждения Плана.</t>
  </si>
  <si>
    <t xml:space="preserve">Раздел 1. Поступления и выплаты</t>
  </si>
  <si>
    <t xml:space="preserve">Наименование показателя</t>
  </si>
  <si>
    <t xml:space="preserve">Код строки</t>
  </si>
  <si>
    <t xml:space="preserve">Код по БК РФ &lt;3&gt;</t>
  </si>
  <si>
    <t xml:space="preserve">на 2025 г. текущий финансовый год</t>
  </si>
  <si>
    <t xml:space="preserve">на 2026 г. (1-й год планового периода)</t>
  </si>
  <si>
    <t xml:space="preserve">на 2027 г. (2-й год планового периода)</t>
  </si>
  <si>
    <t xml:space="preserve">за пределами планового периода</t>
  </si>
  <si>
    <t xml:space="preserve">Остаток средств на начало текущего финансового года &lt;4&gt;</t>
  </si>
  <si>
    <t xml:space="preserve">0001</t>
  </si>
  <si>
    <t xml:space="preserve">x</t>
  </si>
  <si>
    <t xml:space="preserve">Остаток средств на конец текущего финансового года &lt;4&gt;</t>
  </si>
  <si>
    <t xml:space="preserve">0002</t>
  </si>
  <si>
    <t xml:space="preserve">Доходы, всего:</t>
  </si>
  <si>
    <t xml:space="preserve">в том числе:</t>
  </si>
  <si>
    <t xml:space="preserve">доходы от собственности, всего</t>
  </si>
  <si>
    <t xml:space="preserve">доходы от оказания услуг, работ, компенсации затрат учреждений, всего</t>
  </si>
  <si>
    <t xml:space="preserve">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</si>
  <si>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</si>
  <si>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 xml:space="preserve">поступления от оказания услуг (выполнения работ) на платной основе и от иной приносящей доход деятельности</t>
  </si>
  <si>
    <t xml:space="preserve">из них:                           </t>
  </si>
  <si>
    <t xml:space="preserve">государственные услуги</t>
  </si>
  <si>
    <t xml:space="preserve">дополнительные платные услуги</t>
  </si>
  <si>
    <t xml:space="preserve">прочие поступления</t>
  </si>
  <si>
    <t xml:space="preserve">доходы от штрафов, пеней, иных сумм принудительного изъятия, всего</t>
  </si>
  <si>
    <t xml:space="preserve">безвозмездные денежные поступления, всего</t>
  </si>
  <si>
    <t xml:space="preserve">целевые субсидии</t>
  </si>
  <si>
    <t xml:space="preserve">субсидии на осуществление капитальных вложений</t>
  </si>
  <si>
    <t xml:space="preserve">пожертвование</t>
  </si>
  <si>
    <t xml:space="preserve">прочие доходы, всего</t>
  </si>
  <si>
    <t xml:space="preserve">доходы от операций с активами, всего</t>
  </si>
  <si>
    <t xml:space="preserve">прочие поступления, всего &lt;5&gt;</t>
  </si>
  <si>
    <t xml:space="preserve">из них:</t>
  </si>
  <si>
    <t xml:space="preserve">увеличение остатков денежных средств за счет возврата дебиторской задолженности прошлых лет</t>
  </si>
  <si>
    <t xml:space="preserve">Расходы, всего</t>
  </si>
  <si>
    <t xml:space="preserve">на выплаты персоналу, всего</t>
  </si>
  <si>
    <t xml:space="preserve">оплата труда</t>
  </si>
  <si>
    <t xml:space="preserve">прочие выплаты персоналу, в том числе компенсационного характера</t>
  </si>
  <si>
    <t xml:space="preserve">иные выплаты, за исключением фонда оплаты труда учреждения, для выполнения отдельных полномочий</t>
  </si>
  <si>
    <t xml:space="preserve">взносы по обязательному социальному страхованию на выплаты по оплате труда работников и иные выплаты работникам учреждений, всего</t>
  </si>
  <si>
    <t xml:space="preserve">на выплаты по оплате труда</t>
  </si>
  <si>
    <t xml:space="preserve">на иные выплаты работникам</t>
  </si>
  <si>
    <t xml:space="preserve">денежное довольствие военнослужащих и сотрудников, имеющих специальные звания</t>
  </si>
  <si>
    <t xml:space="preserve">расходы на выплаты военнослужащим и сотрудникам, имеющим специальные звания, зависящие от размера денежного довольствия</t>
  </si>
  <si>
    <t xml:space="preserve">иные выплаты военнослужащим и сотрудникам, имеющим специальные звания</t>
  </si>
  <si>
    <t xml:space="preserve">страховые взносы на обязательное социальное страхование в части выплат персоналу, подлежащих обложению страховыми взносами</t>
  </si>
  <si>
    <t xml:space="preserve">на оплату труда стажеров</t>
  </si>
  <si>
    <t xml:space="preserve">социальные и иные выплаты населению, всего</t>
  </si>
  <si>
    <t xml:space="preserve">социальные выплаты гражданам, кроме публичных нормативных социальных выплат</t>
  </si>
  <si>
    <t xml:space="preserve">пособия, компенсации и иные социальные выплаты гражданам, кроме публичных нормативных обязательств</t>
  </si>
  <si>
    <t xml:space="preserve">приобретение товаров, работ, услуг в пользу граждан в целях их социального обеспечения</t>
  </si>
  <si>
    <t xml:space="preserve">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</si>
  <si>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</si>
  <si>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иные выплаты населению</t>
  </si>
  <si>
    <t xml:space="preserve">уплата налогов, сборов и иных платежей, всего</t>
  </si>
  <si>
    <t xml:space="preserve">налог на имущество организаций и земельный налог</t>
  </si>
  <si>
    <t xml:space="preserve">иные налоги (включаемые в состав расходов) в бюджеты бюджетной системы Российской Федерации, а также государственная пошлина</t>
  </si>
  <si>
    <t xml:space="preserve">уплата штрафов (в том числе административных), пеней, иных платежей</t>
  </si>
  <si>
    <t xml:space="preserve">безвозмездные перечисления организациям и физическим лицам, всего</t>
  </si>
  <si>
    <t xml:space="preserve">гранты, предоставляемые бюджетным учреждениям</t>
  </si>
  <si>
    <t xml:space="preserve">гранты, предоставляемые автономным учреждениям</t>
  </si>
  <si>
    <t xml:space="preserve">гранты, предоставляемые иным некоммерческим организациям (за исключением бюджетных и автомомных учреждений)</t>
  </si>
  <si>
    <t xml:space="preserve">гранты, предоставляемые другим организациям и физическим лицам</t>
  </si>
  <si>
    <t xml:space="preserve">взносы в международные организации</t>
  </si>
  <si>
    <t xml:space="preserve">платежи в целях обеспечения реализации соглашений с правительствами иностранных государств и международными организациями</t>
  </si>
  <si>
    <t xml:space="preserve">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</si>
  <si>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</si>
  <si>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расходы на закупку товаров, работ, услуг, всего &lt;6&gt;</t>
  </si>
  <si>
    <t xml:space="preserve">закупку научно-исследовательских и опытно-конструкторских работ</t>
  </si>
  <si>
    <t xml:space="preserve">закупку товаров, работ, услуг в целях капитального ремонта государственного (муниципального) имущества</t>
  </si>
  <si>
    <t xml:space="preserve">прочую закупку товаров, работ и услуг, всего</t>
  </si>
  <si>
    <t xml:space="preserve">   услуги связи</t>
  </si>
  <si>
    <t xml:space="preserve">   транспортные расходы</t>
  </si>
  <si>
    <t xml:space="preserve">   коммунальные услуги</t>
  </si>
  <si>
    <t xml:space="preserve">   страхование</t>
  </si>
  <si>
    <t xml:space="preserve">   арендная плата за пользование имуществом</t>
  </si>
  <si>
    <t xml:space="preserve">   работы, услуги по содержанию имущества, всего</t>
  </si>
  <si>
    <t xml:space="preserve">     текущий   ремонт движимого имущества</t>
  </si>
  <si>
    <t xml:space="preserve">     текущий   ремонт недвижимого имущества</t>
  </si>
  <si>
    <t xml:space="preserve">   прочие работы, услуги, всего</t>
  </si>
  <si>
    <t xml:space="preserve"> в том числе:</t>
  </si>
  <si>
    <t xml:space="preserve">      организация питания</t>
  </si>
  <si>
    <t xml:space="preserve">   увеличение стоимости основных средств</t>
  </si>
  <si>
    <t xml:space="preserve">   увеличение стоимости материальных запасов, всего</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</si>
  <si>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</si>
  <si>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</si>
  <si>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</si>
  <si>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</si>
  <si>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закупку товаров, работ, услуг в целях создания, развития, эксплуатации и вывода из эксплуатации государственных информационных систем</t>
  </si>
  <si>
    <t xml:space="preserve"> закупку энергетических ресурсов</t>
  </si>
  <si>
    <t xml:space="preserve">капитальные вложения в объекты государственной (муниципальной) собственности, всего</t>
  </si>
  <si>
    <t xml:space="preserve">приобретение объектов недвижимого имущества государственными (муниципальными) учреждениями</t>
  </si>
  <si>
    <t xml:space="preserve">строительство (реконструкция) объектов недвижимого имущества государственными (муниципальными) учреждениями</t>
  </si>
  <si>
    <t xml:space="preserve">специальные расходы</t>
  </si>
  <si>
    <t xml:space="preserve">Выплаты, уменьшающие доход, всего &lt;7&gt;</t>
  </si>
  <si>
    <t xml:space="preserve">налог на прибыль</t>
  </si>
  <si>
    <t xml:space="preserve">налог на добавленную стоимость</t>
  </si>
  <si>
    <t xml:space="preserve">прочие налоги, уменьшающие доход</t>
  </si>
  <si>
    <t xml:space="preserve">Прочие выплаты, всего &lt;8&gt;</t>
  </si>
  <si>
    <t xml:space="preserve">возврат в бюджет средств субсидии</t>
  </si>
  <si>
    <t xml:space="preserve">--------------------------------</t>
  </si>
  <si>
    <t xml:space="preserve">    &lt;3&gt;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2800 -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</si>
  <si>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t>
  </si>
  <si>
    <t xml:space="preserve">&lt;5&gt;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
</t>
  </si>
  <si>
    <t xml:space="preserve">&lt;6&gt;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</si>
  <si>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 xml:space="preserve">&lt;7&gt; Показатель отражается со знаком "минус".</t>
  </si>
  <si>
    <t xml:space="preserve">&lt;8&gt;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
</t>
  </si>
  <si>
    <t xml:space="preserve">Справочно к разделу 1. Поступления и выплаты</t>
  </si>
  <si>
    <t xml:space="preserve">на 2025  текущий финансовый год</t>
  </si>
  <si>
    <t xml:space="preserve">Код по бюджетной классификации Российской Федерации </t>
  </si>
  <si>
    <t xml:space="preserve">Сумма, руб. ( с точностью до двух знаков после запятой. 0,00)</t>
  </si>
  <si>
    <t xml:space="preserve">Всего</t>
  </si>
  <si>
    <t xml:space="preserve">Субсидии на финансовое обеспечение выполнения государственного (муниципального) задания </t>
  </si>
  <si>
    <t xml:space="preserve">Субсидии, предоставляемые в соответствии с абзацем вторым пункта 1 статьи 78.1 БК РФ</t>
  </si>
  <si>
    <t xml:space="preserve">Субсидии на осуществление капитальных вложений</t>
  </si>
  <si>
    <t xml:space="preserve">Поступления от оказания услуг (выполнения работ) на платной основе и от иной приносящей доход деятельности</t>
  </si>
  <si>
    <t xml:space="preserve">в том числе гранты</t>
  </si>
  <si>
    <t xml:space="preserve">1</t>
  </si>
  <si>
    <t xml:space="preserve">2</t>
  </si>
  <si>
    <t xml:space="preserve">3</t>
  </si>
  <si>
    <t xml:space="preserve">4</t>
  </si>
  <si>
    <t xml:space="preserve">5</t>
  </si>
  <si>
    <t xml:space="preserve">6</t>
  </si>
  <si>
    <t xml:space="preserve">7</t>
  </si>
  <si>
    <t xml:space="preserve">8</t>
  </si>
  <si>
    <t xml:space="preserve">9</t>
  </si>
  <si>
    <t xml:space="preserve">Остаток средств на начало текущего финансового года</t>
  </si>
  <si>
    <t xml:space="preserve">х</t>
  </si>
  <si>
    <t xml:space="preserve">в том числе:
доходы от собственности, всего</t>
  </si>
  <si>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</si>
  <si>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 130</t>
  </si>
  <si>
    <t xml:space="preserve">доходы от оказания услуг, работ, компенсации затрат учреждений</t>
  </si>
  <si>
    <t xml:space="preserve"> 140</t>
  </si>
  <si>
    <t xml:space="preserve"> 150</t>
  </si>
  <si>
    <t xml:space="preserve">проезд к месту отдыха и обратно</t>
  </si>
  <si>
    <t xml:space="preserve">Обеспечение расходов по содержанию здания (не входящих в расчёт нормативных затрат)</t>
  </si>
  <si>
    <t xml:space="preserve">Обеспечение комплексной безопасности </t>
  </si>
  <si>
    <t xml:space="preserve">150</t>
  </si>
  <si>
    <t xml:space="preserve">Предоставление мер социальной поддержки детям-сиротам, детям, оставшимся без попечения родителей, лицам из их числа, находящихся в организациях для детей-сирот и детей, оставшихся без попечения родителей, образовательных организациях, имеющих интернат</t>
  </si>
  <si>
    <t xml:space="preserve">добровольные пожертвования </t>
  </si>
  <si>
    <t xml:space="preserve">прочие поступления, всего </t>
  </si>
  <si>
    <t xml:space="preserve">в том числе:
на выплаты персоналу, всего</t>
  </si>
  <si>
    <t xml:space="preserve">в том числе:
оплата труда</t>
  </si>
  <si>
    <t xml:space="preserve"> 111</t>
  </si>
  <si>
    <t xml:space="preserve">оплата труда </t>
  </si>
  <si>
    <t xml:space="preserve"> 112</t>
  </si>
  <si>
    <t xml:space="preserve">112</t>
  </si>
  <si>
    <t xml:space="preserve">в том числе:
на выплаты по оплате труда</t>
  </si>
  <si>
    <t xml:space="preserve"> 119</t>
  </si>
  <si>
    <t xml:space="preserve">
на выплаты по оплате труда</t>
  </si>
  <si>
    <t xml:space="preserve">в том числе:
на оплату труда стажеров</t>
  </si>
  <si>
    <t xml:space="preserve">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</si>
  <si>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t>
  </si>
  <si>
    <t xml:space="preserve"> 321</t>
  </si>
  <si>
    <t xml:space="preserve">323</t>
  </si>
  <si>
    <t xml:space="preserve"> 851</t>
  </si>
  <si>
    <t xml:space="preserve"> 852</t>
  </si>
  <si>
    <t xml:space="preserve"> 853</t>
  </si>
  <si>
    <t xml:space="preserve">гранты, предоставляемые иным некоммерческим организациям 
(за исключением бюджетных и автономных учреждений)</t>
  </si>
  <si>
    <t xml:space="preserve">в том числе :</t>
  </si>
  <si>
    <t xml:space="preserve">расходы на закупку товаров, работ, услуг, всего </t>
  </si>
  <si>
    <t xml:space="preserve">в том числе:
закупку научно-исследовательских и опытно-конструкторских работ</t>
  </si>
  <si>
    <t xml:space="preserve">услуги связи</t>
  </si>
  <si>
    <t xml:space="preserve"> 244</t>
  </si>
  <si>
    <t xml:space="preserve">транспортные расходы</t>
  </si>
  <si>
    <t xml:space="preserve">коммунальные услуги</t>
  </si>
  <si>
    <t xml:space="preserve">работы, услуги по содержанию имущества</t>
  </si>
  <si>
    <t xml:space="preserve">прочие работы, услуги</t>
  </si>
  <si>
    <t xml:space="preserve">услуги по страхованию </t>
  </si>
  <si>
    <t xml:space="preserve">арендная плата за пользование имуществом</t>
  </si>
  <si>
    <t xml:space="preserve">244</t>
  </si>
  <si>
    <t xml:space="preserve">увеличение стоимости основных средств</t>
  </si>
  <si>
    <t xml:space="preserve">увеличение стоимости материальных запасов</t>
  </si>
  <si>
    <t xml:space="preserve">оплата работ, услуг в целях социального обеспечения </t>
  </si>
  <si>
    <t xml:space="preserve"> 323</t>
  </si>
  <si>
    <t xml:space="preserve">закупку энергетических ресурсов</t>
  </si>
  <si>
    <t xml:space="preserve"> 247</t>
  </si>
  <si>
    <t xml:space="preserve">в том числе:
приобретение объектов недвижимого имущества государственными (муниципальными) учреждениями</t>
  </si>
  <si>
    <t xml:space="preserve">Выплаты, уменьшающие доход, всего </t>
  </si>
  <si>
    <t xml:space="preserve">в том числе:
налог на прибыль </t>
  </si>
  <si>
    <t xml:space="preserve">прочие налоги, уменьшающие доход </t>
  </si>
  <si>
    <t xml:space="preserve">Прочие выплаты, всего </t>
  </si>
  <si>
    <t xml:space="preserve">Остаток средств на конец текущего финансового года</t>
  </si>
  <si>
    <t xml:space="preserve">Раздел 2. Сведения по выплатам на закупки товаров, работ, услуг&lt;9&gt;</t>
  </si>
  <si>
    <t xml:space="preserve">N п/п</t>
  </si>
  <si>
    <t xml:space="preserve">Коды строк</t>
  </si>
  <si>
    <t xml:space="preserve">Год начала закупки</t>
  </si>
  <si>
    <t xml:space="preserve">Код по бюджетной классификации Российской Федерации &lt;9.1&gt;</t>
  </si>
  <si>
    <t xml:space="preserve">Уникальный код &lt;9.2&gt;</t>
  </si>
  <si>
    <t xml:space="preserve">Сумма, руб.</t>
  </si>
  <si>
    <t xml:space="preserve">4.1</t>
  </si>
  <si>
    <t xml:space="preserve">4.2</t>
  </si>
  <si>
    <t xml:space="preserve">Выплаты на закупку товаров, работ, услуг, всего &lt;10&gt;</t>
  </si>
  <si>
    <t xml:space="preserve">1.1</t>
  </si>
  <si>
    <t xml:space="preserve">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&lt;11&gt;</t>
  </si>
  <si>
    <t xml:space="preserve">1.2</t>
  </si>
  <si>
    <t xml:space="preserve">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&lt;11&gt;</t>
  </si>
  <si>
    <t xml:space="preserve">1.3</t>
  </si>
  <si>
    <t xml:space="preserve">по контрактам (договорам), заключенным до начала текущего финансового года с учетом требований Федерального закона N 44-ФЗ и Федерального закона N 223-ФЗ &lt;12&gt;</t>
  </si>
  <si>
    <t xml:space="preserve">1.3.1</t>
  </si>
  <si>
    <t xml:space="preserve">в соответствии с Федеральным законом N 44-ФЗ</t>
  </si>
  <si>
    <t xml:space="preserve">из них &lt;9.1&gt;:</t>
  </si>
  <si>
    <t xml:space="preserve">26310.1</t>
  </si>
  <si>
    <t xml:space="preserve">26310.2</t>
  </si>
  <si>
    <t xml:space="preserve">1.3.2</t>
  </si>
  <si>
    <t xml:space="preserve">в соответствии с Федеральным законом N 223-ФЗ </t>
  </si>
  <si>
    <t xml:space="preserve">1.4</t>
  </si>
  <si>
    <t xml:space="preserve">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&lt;12&gt;</t>
  </si>
  <si>
    <t xml:space="preserve">1.4.1</t>
  </si>
  <si>
    <t xml:space="preserve">за счет субсидий, предоставляемых на финансовое обеспечение выполнения государственного (муниципального) задания</t>
  </si>
  <si>
    <t xml:space="preserve">1.4.1.1.</t>
  </si>
  <si>
    <t xml:space="preserve">1.4.1.2</t>
  </si>
  <si>
    <t xml:space="preserve">в соответствии с Федеральным законом N 223-ФЗ &lt;13&gt;</t>
  </si>
  <si>
    <t xml:space="preserve">1.4.2</t>
  </si>
  <si>
    <t xml:space="preserve">за счет субсидий, предоставляемых в соответствии с абзацем вторым пункта 1 статьи 78.1 Бюджетного кодекса Российской Федерации</t>
  </si>
  <si>
    <t xml:space="preserve">1.4.2.1</t>
  </si>
  <si>
    <t xml:space="preserve">26421.1</t>
  </si>
  <si>
    <t xml:space="preserve">1.4.2.2</t>
  </si>
  <si>
    <t xml:space="preserve">1.4.3</t>
  </si>
  <si>
    <t xml:space="preserve">за счет субсидий, предоставляемых на осуществление капитальных вложений &lt;14&gt;</t>
  </si>
  <si>
    <t xml:space="preserve">26430.1</t>
  </si>
  <si>
    <t xml:space="preserve">из них &lt;9.2&gt;:</t>
  </si>
  <si>
    <t xml:space="preserve">26421.2</t>
  </si>
  <si>
    <t xml:space="preserve">1.4.4</t>
  </si>
  <si>
    <t xml:space="preserve">за счет средств обязательного медицинского страхования</t>
  </si>
  <si>
    <t xml:space="preserve">1.4.4.1</t>
  </si>
  <si>
    <t xml:space="preserve">1.4.4.2</t>
  </si>
  <si>
    <t xml:space="preserve">1.4.5</t>
  </si>
  <si>
    <t xml:space="preserve">за счет прочих источников финансового обеспечения</t>
  </si>
  <si>
    <t xml:space="preserve">1.4.5.1</t>
  </si>
  <si>
    <t xml:space="preserve">26451.1</t>
  </si>
  <si>
    <t xml:space="preserve">26451.2</t>
  </si>
  <si>
    <t xml:space="preserve">1.4.5.2</t>
  </si>
  <si>
    <t xml:space="preserve">в соответствии с Федеральным законом N 223-ФЗ</t>
  </si>
  <si>
    <t xml:space="preserve">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</si>
  <si>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 xml:space="preserve">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</si>
  <si>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</si>
  <si>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 xml:space="preserve">&lt;9&gt;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</si>
  <si>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 xml:space="preserve">&lt;9.1&gt;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</si>
  <si>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 xml:space="preserve">&lt;9.2&gt;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</si>
  <si>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 xml:space="preserve">&lt;10&gt;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</si>
  <si>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 xml:space="preserve">&lt;11&gt;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</si>
  <si>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 xml:space="preserve">&lt;12&gt; Указывается сумма закупок товаров, работ, услуг, осуществляемых в соответствии с Федеральным законом N 44-ФЗ и Федеральным законом N 223-ФЗ.</t>
  </si>
  <si>
    <t xml:space="preserve">&lt;13&gt; Государственным (муниципальным) бюджетным учреждением показатель не формируется.</t>
  </si>
  <si>
    <t xml:space="preserve">&lt;14&gt; Указывается сумма закупок товаров, работ, услуг, осуществляемых в соответствии с Федеральным законом N 44-ФЗ.</t>
  </si>
  <si>
    <t xml:space="preserve">Раздел 3. Сведения и показатели об использования ресурсов
учреждения (подразделения) на "09" января 2023 г.
</t>
  </si>
  <si>
    <t xml:space="preserve">Единица измерения</t>
  </si>
  <si>
    <t xml:space="preserve">за 2025 г. текущий финансовый год</t>
  </si>
  <si>
    <t xml:space="preserve">на 2026 г. 1-й год планового периода</t>
  </si>
  <si>
    <t xml:space="preserve">на 2027 г. 2-й год планового периода</t>
  </si>
  <si>
    <t xml:space="preserve">1. Сведения об уровне оплаты труда работников учреждения (подразделения)</t>
  </si>
  <si>
    <t xml:space="preserve">1.1. Фонд оплаты труда (с учетом ЕЖКВ), всего</t>
  </si>
  <si>
    <t xml:space="preserve">тыс. руб.</t>
  </si>
  <si>
    <t xml:space="preserve">из них: выплаты стимулирующего характера</t>
  </si>
  <si>
    <t xml:space="preserve">1.1.1. Фонд оплаты труда руководителей учреждения (подразделения) и их заместителей и главных бухгалтеров</t>
  </si>
  <si>
    <t xml:space="preserve">1.1.2. Фонд оплаты труда прочих работников учреждения (подразделения)</t>
  </si>
  <si>
    <t xml:space="preserve">1.2. Фонд оплаты труда отдельных категорий работников бюджетной сферы, повышение оплаты труда которых предусмотрено указами Президента РФ, всего</t>
  </si>
  <si>
    <t xml:space="preserve">в том числе по категориям работников:</t>
  </si>
  <si>
    <t xml:space="preserve">педагогический персонал</t>
  </si>
  <si>
    <t xml:space="preserve">врач</t>
  </si>
  <si>
    <t xml:space="preserve">средний медицинский персонал</t>
  </si>
  <si>
    <t xml:space="preserve">1.3. Среднесписочная численность работников учреждения (подразделения)</t>
  </si>
  <si>
    <t xml:space="preserve">чел.</t>
  </si>
  <si>
    <t xml:space="preserve">1.3.1. Среднесписочная численность руководителей учреждения (подразделения) и их заместителей и главных бухгалтеров</t>
  </si>
  <si>
    <t xml:space="preserve">1.3.2. Среднесписочная численность прочих работников учреждения (подразделения)</t>
  </si>
  <si>
    <t xml:space="preserve">1.4. Среднесписочная численность работников учреждения (подразделения), с которыми заключены эффективные контракты</t>
  </si>
  <si>
    <t xml:space="preserve">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</si>
  <si>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 xml:space="preserve">1.4.2. Среднесписочная численность прочих работников учреждения (подразделения), с которыми заключены эффективные контракты</t>
  </si>
  <si>
    <t xml:space="preserve">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</si>
  <si>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 xml:space="preserve">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</si>
  <si>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 xml:space="preserve">руб.</t>
  </si>
  <si>
    <t xml:space="preserve">1.7. Средняя заработная плата, сложившаяся/прогнозируемая в отчетном периоде</t>
  </si>
  <si>
    <t xml:space="preserve">в том числе по категориям работников, повышение оплаты труда которых предусмотрено указами Президента РФ</t>
  </si>
  <si>
    <t xml:space="preserve">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</si>
  <si>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 xml:space="preserve">%</t>
  </si>
  <si>
    <t xml:space="preserve">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</si>
  <si>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 xml:space="preserve">2. Сведения об использовании имущества учреждения (подразделения)</t>
  </si>
  <si>
    <t xml:space="preserve">2.1. Общая площадь объектов недвижимого имущества, закрепленная за учреждением (подразделением)</t>
  </si>
  <si>
    <t xml:space="preserve">м2</t>
  </si>
  <si>
    <t xml:space="preserve">2.1.1. Площадь недвижимого имущества в безвозмездном пользовании, всего</t>
  </si>
  <si>
    <t xml:space="preserve">2.1.2. Площадь недвижимого имущества в безвозмездном пользовании, не используемая для выполнения государственного задания</t>
  </si>
  <si>
    <t xml:space="preserve">2.1.3. Площадь недвижимого имущества, переданная в аренду</t>
  </si>
  <si>
    <t xml:space="preserve">2.2. Затраты на содержание имущества учреждения (подразделения)</t>
  </si>
  <si>
    <t xml:space="preserve">2.2.1. Затраты на содержание имущества учреждения (подразделения), не используемого для выполнения государственного задания</t>
  </si>
  <si>
    <t xml:space="preserve">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</si>
  <si>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 xml:space="preserve">ед.</t>
  </si>
  <si>
    <t xml:space="preserve">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</si>
  <si>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 xml:space="preserve">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</si>
  <si>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 xml:space="preserve">за счет бюджетных средств</t>
  </si>
  <si>
    <t xml:space="preserve">за счет приносящей доход деятельности</t>
  </si>
  <si>
    <t xml:space="preserve">Раздел 4. Перечень мероприятий по повышению эффективности
деятельности учреждения (подразделения)
на "01" января  2025 г.
</t>
  </si>
  <si>
    <t xml:space="preserve">Наименование мероприятия</t>
  </si>
  <si>
    <t xml:space="preserve">Сроки проведения</t>
  </si>
  <si>
    <t xml:space="preserve">Ожидаемый результат реализации</t>
  </si>
  <si>
    <t xml:space="preserve">Затраты, необходимые на проведение мероприятия, тыс. руб.</t>
  </si>
  <si>
    <t xml:space="preserve">1. Повышение эффективности управления и кадрового потенциала учреждения (подразделения)</t>
  </si>
  <si>
    <t xml:space="preserve">Семинары, курсы повышения квалификации</t>
  </si>
  <si>
    <t xml:space="preserve">повышение уровня квалификации сотрудников</t>
  </si>
  <si>
    <t xml:space="preserve">Стимулирование педагогических работников </t>
  </si>
  <si>
    <t xml:space="preserve">постоянно</t>
  </si>
  <si>
    <t xml:space="preserve">обеспечивает у работников повышение результатов своего труда </t>
  </si>
  <si>
    <t xml:space="preserve">В соответствии с ФОТ</t>
  </si>
  <si>
    <t xml:space="preserve">2. Повышение эффективности управления государственной собственностью</t>
  </si>
  <si>
    <t xml:space="preserve">Размещение информации на официальных сайтах с целью обеспечения прозрачности </t>
  </si>
  <si>
    <t xml:space="preserve">предоставление возможности оценки целесообразности и эффективности управления</t>
  </si>
  <si>
    <t xml:space="preserve">беззатратно</t>
  </si>
  <si>
    <t xml:space="preserve">3. Повышение качества предоставления государственных услуг</t>
  </si>
  <si>
    <t xml:space="preserve">Обеспечение воспитанников детского центра одеждой, обувью </t>
  </si>
  <si>
    <t xml:space="preserve">улучшение качества предоставления государственных  услуг</t>
  </si>
  <si>
    <t xml:space="preserve">Обеспечение воспитанников детского центра своевременным качественным питанием</t>
  </si>
  <si>
    <t xml:space="preserve">4. Направления оптимизации расходов учреждения (подразделения)</t>
  </si>
  <si>
    <t xml:space="preserve">Проведение конкурентной процедуры на закупку товаров работ и услуг для выполнения госзадания </t>
  </si>
  <si>
    <t xml:space="preserve">экономия средств 25 %</t>
  </si>
  <si>
    <t xml:space="preserve">Итого:</t>
  </si>
  <si>
    <t xml:space="preserve">Ответственное должностное лицо:  Главный бухгалтер_______________________________Е.Н. Галай</t>
  </si>
  <si>
    <t xml:space="preserve">                                                    (должность)                                               (подпись)                  (расшифровка подписи)</t>
  </si>
  <si>
    <t xml:space="preserve">Ведущий экономист  _________________________________________ М.М.Комратова                     41-23-71</t>
  </si>
  <si>
    <t xml:space="preserve">         (должность)                                (подпись)                                    (фамилия, инициалы)          </t>
  </si>
  <si>
    <t xml:space="preserve">"   28 " декабря  2024 г.</t>
  </si>
  <si>
    <t xml:space="preserve">СОГЛАСОВАНО&lt;14&gt;</t>
  </si>
  <si>
    <t xml:space="preserve"> </t>
  </si>
  <si>
    <t xml:space="preserve">Заместитель министра образования и науки Мурманской области </t>
  </si>
  <si>
    <t xml:space="preserve">   (наименование должности уполномоченного лица органа, осуществляющего</t>
  </si>
  <si>
    <t xml:space="preserve">                     функции и полномочия учредителя)</t>
  </si>
  <si>
    <t xml:space="preserve">___________________                          Ю.А.Паражинскене</t>
  </si>
  <si>
    <t xml:space="preserve">     (подпись)                                      (расшифровка подписи)</t>
  </si>
  <si>
    <t xml:space="preserve">" 28   " декабря  2024 г.</t>
  </si>
  <si>
    <t xml:space="preserve">&lt;14&gt;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</si>
  <si>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 xml:space="preserve">Обоснования (расчеты) к плану финансово-хозяйственной деятельности государственного  учреждения на 2025 год (на текущий финансовый год) (на 2026 год (на первый год планового периода), на 2027 год (на второй год планового периода)) &lt;15&gt;</t>
  </si>
  <si>
    <t xml:space="preserve">1. Обоснования (расчеты) доходов</t>
  </si>
  <si>
    <t xml:space="preserve">1.1. Обоснование (расчет) доходов от собственности</t>
  </si>
  <si>
    <t xml:space="preserve">Код аналитической группы подвида доходов</t>
  </si>
  <si>
    <t xml:space="preserve">№ п/п</t>
  </si>
  <si>
    <t xml:space="preserve">Ставка (тариф) платы за использование имущества за единицу (объект, кв. м), руб.</t>
  </si>
  <si>
    <t xml:space="preserve">Планируемый объем предоставления имущества в пользование (в натуральных показателях)</t>
  </si>
  <si>
    <t xml:space="preserve">Объем планируемых поступлений, руб.</t>
  </si>
  <si>
    <t xml:space="preserve">Итого: </t>
  </si>
  <si>
    <t xml:space="preserve">1.2. Обоснование (расчет) доходов от оказания услуг (работ), компенсации затрат учреждений </t>
  </si>
  <si>
    <t xml:space="preserve">130</t>
  </si>
  <si>
    <t xml:space="preserve">1.2.1. Расчет плановых поступлений в виде субсидии на финансовое обеспечение выполнения  государственного задания</t>
  </si>
  <si>
    <t xml:space="preserve">2025</t>
  </si>
  <si>
    <t xml:space="preserve">Объем поступлений, руб.</t>
  </si>
  <si>
    <t xml:space="preserve">субсидии на финансовое обеспечение выполнения государственного (муниципального) задания </t>
  </si>
  <si>
    <t xml:space="preserve">2026</t>
  </si>
  <si>
    <t xml:space="preserve">2027</t>
  </si>
  <si>
    <t xml:space="preserve">1.2.2. Расчет плановых поступлений от оказания дополнительных платных услуг (выполнения работ) </t>
  </si>
  <si>
    <t xml:space="preserve">Наименование услуги (работы)</t>
  </si>
  <si>
    <t xml:space="preserve">Ставка (тариф) платы за единицу услуги  (работы), руб.</t>
  </si>
  <si>
    <t xml:space="preserve">Планируемый объем оказания услуг (выполнения работ), ед.</t>
  </si>
  <si>
    <t xml:space="preserve">1.3. Обоснование (расчет) доходов от штрафов, пеней, иных сумм принудительного изъятия</t>
  </si>
  <si>
    <t xml:space="preserve">№ 
п/п</t>
  </si>
  <si>
    <t xml:space="preserve">Количество документов-оснований</t>
  </si>
  <si>
    <t xml:space="preserve">Средний объем поступлений по одному документу</t>
  </si>
  <si>
    <t xml:space="preserve">Возмещение штрафа за счет виновных лиц </t>
  </si>
  <si>
    <t xml:space="preserve">140</t>
  </si>
  <si>
    <t xml:space="preserve">Оплата неустойки </t>
  </si>
  <si>
    <t xml:space="preserve">2024</t>
  </si>
  <si>
    <t xml:space="preserve">1.5. Обоснование (расчет) доходов от безвозмездных денежных поступлений</t>
  </si>
  <si>
    <t xml:space="preserve">Наименование вида безвозмездных денежных поступлений</t>
  </si>
  <si>
    <t xml:space="preserve">Количество договоров</t>
  </si>
  <si>
    <t xml:space="preserve">Объем поступлений по одному договору</t>
  </si>
  <si>
    <t xml:space="preserve">Безвозмездные денежные поступления</t>
  </si>
  <si>
    <t xml:space="preserve">1.6. Обоснование (расчет) поступлений от субсидии на иные цели, субсидии на осуществление капитальных вложений</t>
  </si>
  <si>
    <t xml:space="preserve">150  субсидии на иные цели </t>
  </si>
  <si>
    <t xml:space="preserve">Наименование вида дохода</t>
  </si>
  <si>
    <t xml:space="preserve">Оплата стоимости проезда и провоза багажа к месту использования отпуска (отдыха) и обратно   </t>
  </si>
  <si>
    <t xml:space="preserve">1.7. Обоснование (расчет) доходов от операций с активами</t>
  </si>
  <si>
    <t xml:space="preserve">Планируемый объем реализации имущества,ед.</t>
  </si>
  <si>
    <t xml:space="preserve">Цена за единицу, руб.</t>
  </si>
  <si>
    <t xml:space="preserve">1.8. Обоснование (расчет) прочих поступлений</t>
  </si>
  <si>
    <t xml:space="preserve">Код аналитической группы вида источников финансирования дефицитов</t>
  </si>
  <si>
    <t xml:space="preserve">Источник финансового обеспечения: ____________________________________________________</t>
  </si>
  <si>
    <t xml:space="preserve">1.9. Обоснование (расчет) налогов, уменьшающих доход</t>
  </si>
  <si>
    <t xml:space="preserve">Код видов доходов</t>
  </si>
  <si>
    <t xml:space="preserve">180</t>
  </si>
  <si>
    <t xml:space="preserve">Налоговая база, руб.</t>
  </si>
  <si>
    <t xml:space="preserve">Ставка налога, 
%</t>
  </si>
  <si>
    <t xml:space="preserve">Сумма исчисленного 
налога, подлежащего 
уплате, руб. 
(гр. 3 x гр. 4 / 100)</t>
  </si>
  <si>
    <t xml:space="preserve">Налог на прибыль </t>
  </si>
  <si>
    <t xml:space="preserve">&lt;15&gt; Обоснования (расчеты) к плану финансово-хозяйственной деятельности государственного учреждения формируются отдельно по годам.</t>
  </si>
  <si>
    <t xml:space="preserve">2. Обоснования (расчеты) расходов 2024 год</t>
  </si>
  <si>
    <t xml:space="preserve">2.1. Расчеты (обоснования) расходов на выплаты персоналу</t>
  </si>
  <si>
    <t xml:space="preserve">2.1.1. Расчеты (обоснования) расходов на оплату труда</t>
  </si>
  <si>
    <t xml:space="preserve">Код видов расходов</t>
  </si>
  <si>
    <t xml:space="preserve">111</t>
  </si>
  <si>
    <t xml:space="preserve">Источник финансового обеспечения </t>
  </si>
  <si>
    <t xml:space="preserve">субсидии на финансовое обеспечение выполнения государственного (муниципального) задания за счет средств бюджета </t>
  </si>
  <si>
    <t xml:space="preserve">Наименование должности</t>
  </si>
  <si>
    <t xml:space="preserve">Установленная численность, единиц</t>
  </si>
  <si>
    <t xml:space="preserve">Среднемесячный размер оплаты труда на одного работника, руб.</t>
  </si>
  <si>
    <t xml:space="preserve">Надбавка за стаж работы в районах Крайнего Севера, %</t>
  </si>
  <si>
    <t xml:space="preserve">Районный коэффициент</t>
  </si>
  <si>
    <t xml:space="preserve">Фонд оплаты труда в год, руб. </t>
  </si>
  <si>
    <t xml:space="preserve">всего</t>
  </si>
  <si>
    <t xml:space="preserve">по должностному окладу</t>
  </si>
  <si>
    <t xml:space="preserve">по выплатам компенсационного характера</t>
  </si>
  <si>
    <t xml:space="preserve">по выплатам стимулирующего характера</t>
  </si>
  <si>
    <t xml:space="preserve">Административно-управленческий персонал</t>
  </si>
  <si>
    <t xml:space="preserve">1 .</t>
  </si>
  <si>
    <t xml:space="preserve">Директор</t>
  </si>
  <si>
    <t xml:space="preserve">2 .</t>
  </si>
  <si>
    <t xml:space="preserve">Заместитель директора по реабилитационно- воспитательной работе</t>
  </si>
  <si>
    <t xml:space="preserve">Итого по АУП:</t>
  </si>
  <si>
    <t xml:space="preserve">Основной персонал</t>
  </si>
  <si>
    <t xml:space="preserve">3 .</t>
  </si>
  <si>
    <t xml:space="preserve">Педагогический персонал</t>
  </si>
  <si>
    <t xml:space="preserve">Итого по основному персоналу:</t>
  </si>
  <si>
    <t xml:space="preserve">4 .</t>
  </si>
  <si>
    <t xml:space="preserve">Средний медицинский персонал</t>
  </si>
  <si>
    <t xml:space="preserve">Вспомогательный персонал</t>
  </si>
  <si>
    <t xml:space="preserve">5 .</t>
  </si>
  <si>
    <t xml:space="preserve">Прочий персонал</t>
  </si>
  <si>
    <t xml:space="preserve">Итого по вспомогательному персоналу:</t>
  </si>
  <si>
    <t xml:space="preserve">2. Обоснования (расчеты) расходов  2024</t>
  </si>
  <si>
    <t xml:space="preserve">2. Обоснования (расчеты) расходов  2025</t>
  </si>
  <si>
    <t xml:space="preserve">2. Обоснования (расчеты) расходов 2025 год</t>
  </si>
  <si>
    <t xml:space="preserve">Доплата до МРОТ,руб</t>
  </si>
  <si>
    <t xml:space="preserve">Заместитель директора по реабилитационно-воспитательной работе</t>
  </si>
  <si>
    <t xml:space="preserve">Заместитель директора по социальной и постинтернатной адаптации</t>
  </si>
  <si>
    <t xml:space="preserve">Заместитель директора по административно-хозяйственной работе</t>
  </si>
  <si>
    <t xml:space="preserve">Социальный педагог б/к</t>
  </si>
  <si>
    <t xml:space="preserve">Социальный педагог 1 категория</t>
  </si>
  <si>
    <t xml:space="preserve">Социальный педагог в/к</t>
  </si>
  <si>
    <t xml:space="preserve">Педагог-психолог б/к</t>
  </si>
  <si>
    <t xml:space="preserve">Воспитатель б/к</t>
  </si>
  <si>
    <t xml:space="preserve">Воспитатель 1 категория</t>
  </si>
  <si>
    <t xml:space="preserve">Воспитатель в/к</t>
  </si>
  <si>
    <t xml:space="preserve">Инструктор по физической культуре</t>
  </si>
  <si>
    <t xml:space="preserve">Инструктор по труду</t>
  </si>
  <si>
    <t xml:space="preserve">Педагог-библиотекарь</t>
  </si>
  <si>
    <t xml:space="preserve">Педагог дополнительного образования</t>
  </si>
  <si>
    <t xml:space="preserve">Педагог-организатор</t>
  </si>
  <si>
    <t xml:space="preserve">Итого по педагогическому персоналу</t>
  </si>
  <si>
    <t xml:space="preserve">Врач в/к</t>
  </si>
  <si>
    <t xml:space="preserve">Медицинская сестра 1 кат</t>
  </si>
  <si>
    <t xml:space="preserve">Медицинская сестра б/к</t>
  </si>
  <si>
    <t xml:space="preserve">Заведующий медицинской службы</t>
  </si>
  <si>
    <t xml:space="preserve">Итого по медицинскому персоналу: персоналу:</t>
  </si>
  <si>
    <t xml:space="preserve">Заведующий складом продуктов</t>
  </si>
  <si>
    <t xml:space="preserve">Заведующий складом белья</t>
  </si>
  <si>
    <t xml:space="preserve">Техник</t>
  </si>
  <si>
    <t xml:space="preserve">Машинист по стирке и ремонту спецодежды</t>
  </si>
  <si>
    <t xml:space="preserve">Механик</t>
  </si>
  <si>
    <t xml:space="preserve">Водитель автомобиля</t>
  </si>
  <si>
    <t xml:space="preserve">Дежурный</t>
  </si>
  <si>
    <t xml:space="preserve">Дворник</t>
  </si>
  <si>
    <t xml:space="preserve">Рабочий по комплексному обслуживанию и ремонту зданий</t>
  </si>
  <si>
    <t xml:space="preserve">Сторож</t>
  </si>
  <si>
    <t xml:space="preserve">Уборщик служебных помещений</t>
  </si>
  <si>
    <t xml:space="preserve">Шеф-повар</t>
  </si>
  <si>
    <t xml:space="preserve">Повар   4 разряд</t>
  </si>
  <si>
    <t xml:space="preserve">Повар   5 разряд</t>
  </si>
  <si>
    <t xml:space="preserve">Кухонный рабочий</t>
  </si>
  <si>
    <t xml:space="preserve">Юрисконсульт</t>
  </si>
  <si>
    <t xml:space="preserve">Специалист по кадрам</t>
  </si>
  <si>
    <t xml:space="preserve">Специалист по закупкам</t>
  </si>
  <si>
    <t xml:space="preserve">Младший воспитатель</t>
  </si>
  <si>
    <t xml:space="preserve">Помощник воспитателя</t>
  </si>
  <si>
    <t xml:space="preserve">3. Обоснования (расчеты) расходов 2025 год</t>
  </si>
  <si>
    <t xml:space="preserve">3.1. Расчеты (обоснования) расходов на выплаты персоналу</t>
  </si>
  <si>
    <t xml:space="preserve">3.1.1. Расчеты (обоснования) расходов на оплату труда</t>
  </si>
  <si>
    <t xml:space="preserve">субсидии на Иные цели </t>
  </si>
  <si>
    <t xml:space="preserve">Доплата до МРОТ,руб.</t>
  </si>
  <si>
    <t xml:space="preserve">Районный коэффициент </t>
  </si>
  <si>
    <t xml:space="preserve">Фонд оплаты труда в год, руб.</t>
  </si>
  <si>
    <t xml:space="preserve">1.</t>
  </si>
  <si>
    <t xml:space="preserve">2. Обоснования (расчеты) расходов 2026 год</t>
  </si>
  <si>
    <t xml:space="preserve">2. Обоснования (расчеты) расходов 2027 год</t>
  </si>
  <si>
    <t xml:space="preserve">2.1.2. Обоснования (расчеты) выплат персоналу при направлении в служебные командировки</t>
  </si>
  <si>
    <t xml:space="preserve">Наименование 
расходов</t>
  </si>
  <si>
    <t xml:space="preserve">Средний размер выплаты на одного работника в день, руб.</t>
  </si>
  <si>
    <t xml:space="preserve">Количество работников, 
чел.</t>
  </si>
  <si>
    <t xml:space="preserve">Количество 
дней</t>
  </si>
  <si>
    <t xml:space="preserve">Сумма, руб. 
(гр. 3 x гр. 4 x 
гр. 5)</t>
  </si>
  <si>
    <t xml:space="preserve">Источник финансового обеспечения: субсидия на финансовое обеспечение выполнения  государственного задания</t>
  </si>
  <si>
    <t xml:space="preserve">Выплата суточных при служебных командировках работникам учреждений на территории Российской Федерации</t>
  </si>
  <si>
    <t xml:space="preserve">Выплата суточных при служебных командировках работникам учреждений на территории Российской Федерации (Москва, Санкт-Петербург)</t>
  </si>
  <si>
    <t xml:space="preserve">Компенсации работникам расходов по проезду к месту командировки и обратно</t>
  </si>
  <si>
    <t xml:space="preserve">Компенсации работникам расходов по найму жилого помещения в период командирования</t>
  </si>
  <si>
    <t xml:space="preserve">Итого по источнику финансового обеспечения: </t>
  </si>
  <si>
    <t xml:space="preserve">2.1.3. Расчеты (обоснования) выплат персоналу по уходу за ребенком</t>
  </si>
  <si>
    <t xml:space="preserve">Средняя численность работников, получающих пособие</t>
  </si>
  <si>
    <t xml:space="preserve">Количество выплат в год на одного работника</t>
  </si>
  <si>
    <t xml:space="preserve">Размер 
выплаты 
(пособия) 
в месяц, руб.</t>
  </si>
  <si>
    <t xml:space="preserve">2.1.4. Расчеты (обоснования) иных выплат персоналу учреждений, за исключением фонда оплаты труда</t>
  </si>
  <si>
    <t xml:space="preserve">Средний размер 
выплаты, руб.</t>
  </si>
  <si>
    <t xml:space="preserve">выплата педагогическому, медицинскому работнику при увольнении в связи с выходом на пенсию по старости (при стаже педагогической работы двадцать пять лет и более) и по инвалидности (независимо от стажа работы) единовременного пособия</t>
  </si>
  <si>
    <t xml:space="preserve">предварительные медицинские осмотры</t>
  </si>
  <si>
    <t xml:space="preserve">2.1.5. Расчеты (обоснования) страховых взносов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социальное страхование от несчастных случаев на производстве и профессиональных заболеваний, на обязательное медицинское страхование
</t>
  </si>
  <si>
    <t xml:space="preserve">119</t>
  </si>
  <si>
    <t xml:space="preserve">субсидия на финансовое обеспечение выполнения  государственного задания</t>
  </si>
  <si>
    <t xml:space="preserve">Наименование государственного внебюджетного фонда</t>
  </si>
  <si>
    <t xml:space="preserve">Размер базы 
для начисления страховых взносов, руб.</t>
  </si>
  <si>
    <t xml:space="preserve">Сумма 
взноса, 
руб.</t>
  </si>
  <si>
    <t xml:space="preserve">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</si>
  <si>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 xml:space="preserve">по ставке 30,2%</t>
  </si>
  <si>
    <t xml:space="preserve">по ставке 15,1%</t>
  </si>
  <si>
    <t xml:space="preserve">с применением пониженных тарифов взносов  для отдельных категорий плательщиков</t>
  </si>
  <si>
    <t xml:space="preserve">Дополнительные тарифы на ОПС в установленных случаях проведения специальной оценки условий труда для отдельных категорий плательщиков, производящих выплаты физическим лицам, которые имеют право на досрочное назначение страховой пенсии</t>
  </si>
  <si>
    <t xml:space="preserve">Источник финансового обеспечения: субсидия на Иные цели</t>
  </si>
  <si>
    <t xml:space="preserve">по ставке 30,0%</t>
  </si>
  <si>
    <t xml:space="preserve">2.2. Расчеты (обоснования) расходов на социальные и иные выплаты населению</t>
  </si>
  <si>
    <t xml:space="preserve">2.2.1.Расчеты (обоснования) расходов на пособия, компенсации и иные социальные выплаты гражданам, кроме публичных нормативных обязательств</t>
  </si>
  <si>
    <t xml:space="preserve">321</t>
  </si>
  <si>
    <t xml:space="preserve">Размер одной выплаты, руб.</t>
  </si>
  <si>
    <t xml:space="preserve">Количество 
выплат в год</t>
  </si>
  <si>
    <t xml:space="preserve">Общая сумма выплат, руб. 
(гр. 3 x гр. 4)</t>
  </si>
  <si>
    <t xml:space="preserve">Количество ежемесячных выплат на личные расходы детям-сиротам, детям, оставшимся без попечения родителей, лицам из их числа, находящихся в организациях для детей-сирот и детей, оставшихся без попечения родителей, образовательных организациях, имеющих интернат</t>
  </si>
  <si>
    <t xml:space="preserve">Количество выплат единовременного денежного пособия детям-сиротам и детям, оставшимся без попечения родителей, лицам из их числа, находящихся на полном государственном обеспечении в организациях для детей-сирот и детей, оставшихся без попечения родителей, образовательных организациях, имеющих интернат, при выпуске из организации</t>
  </si>
  <si>
    <t xml:space="preserve">Количество выплат денежной компенсации на приобретение бесплатного комплекта одежды, обуви, мягкого инвентаря, оборудования  детям-сиротам и детям, оставшимся без попечения родителей, лицам из их числа, находящихся на полном государственном обеспечении в организациях для детей-сирот и детей, оставшихся без попечения родителей, образовательных организациях, имеющих интернат, при выпуске из организации</t>
  </si>
  <si>
    <t xml:space="preserve">Источник финансового обеспечения:субсидия на финансовое обеспечение выполнения  государственного задания</t>
  </si>
  <si>
    <t xml:space="preserve">Денежная компенсация гражданам на приобретение продуктов питания для детей-сирот при временной передаче их в семью</t>
  </si>
  <si>
    <t xml:space="preserve">Предоставления денежных средств на личные расходы</t>
  </si>
  <si>
    <t xml:space="preserve">Единовременное пособие выпускникам</t>
  </si>
  <si>
    <t xml:space="preserve">2.2.2.Расчеты (обоснования) расходов на приобретение товаров, работ, услуг в пользу граждан в целях их социального обеспечения</t>
  </si>
  <si>
    <t xml:space="preserve">Количество 
товаров (работ, услуг), ед.</t>
  </si>
  <si>
    <t xml:space="preserve">Средняя стоимость, руб.</t>
  </si>
  <si>
    <t xml:space="preserve">Сумма, руб. 
(гр. 3 x гр. 4)</t>
  </si>
  <si>
    <t xml:space="preserve">Проездные детям-сиротам</t>
  </si>
  <si>
    <t xml:space="preserve">2.3. Расчет (обоснование) расходов на уплату налогов, сборов и иных платежей</t>
  </si>
  <si>
    <t xml:space="preserve">2.3.1. Расчет (обоснование) расходов на уплату налога на имущество организаций и земельный налог</t>
  </si>
  <si>
    <t xml:space="preserve">851</t>
  </si>
  <si>
    <t xml:space="preserve">Налог на имущество организации</t>
  </si>
  <si>
    <t xml:space="preserve">Налог на землю (Кадастровый номер участка 51:20:0001140:33)</t>
  </si>
  <si>
    <t xml:space="preserve">2.6. Расчет (обоснование) расходов на закупку товаров, работ, услуг</t>
  </si>
  <si>
    <t xml:space="preserve">2.6.1. Расчет (обоснование) расходов на оплату услуг связи</t>
  </si>
  <si>
    <t xml:space="preserve">Наименование расходов</t>
  </si>
  <si>
    <t xml:space="preserve">Количество номеров</t>
  </si>
  <si>
    <t xml:space="preserve">Количество платежей в год</t>
  </si>
  <si>
    <t xml:space="preserve">Стоимость за единицу, руб.</t>
  </si>
  <si>
    <t xml:space="preserve">предоставление абонентской линии </t>
  </si>
  <si>
    <t xml:space="preserve">местные соединения </t>
  </si>
  <si>
    <t xml:space="preserve">услуги телефонной связи (местной, внутризоновой, междугородней телефонной связи)</t>
  </si>
  <si>
    <t xml:space="preserve">услуги почтовой связи </t>
  </si>
  <si>
    <t xml:space="preserve">другие услуги местной телефонной связи ГТС</t>
  </si>
  <si>
    <t xml:space="preserve">интернет</t>
  </si>
  <si>
    <t xml:space="preserve">2.6.2. Расчет (обоснование) расходов на оплату транспортных услуг</t>
  </si>
  <si>
    <t xml:space="preserve">Количество 
услуг 
перевозки</t>
  </si>
  <si>
    <t xml:space="preserve">Цена услуги перевозки, 
руб.</t>
  </si>
  <si>
    <t xml:space="preserve">Транспортные услуги (вывоз крупрогабаритного)</t>
  </si>
  <si>
    <t xml:space="preserve">приобретение транспортных карт для сотрудников</t>
  </si>
  <si>
    <t xml:space="preserve">2.6.3. Расчет (обоснование) расходов на оплату коммунальных услуг</t>
  </si>
  <si>
    <t xml:space="preserve">Размер потребления ресурсов</t>
  </si>
  <si>
    <t xml:space="preserve">Тариф 
(с учетом НДС), руб.</t>
  </si>
  <si>
    <t xml:space="preserve">Индексация, 
%</t>
  </si>
  <si>
    <t xml:space="preserve">Сумма, руб. 
(гр. 4 x гр. 3 x 
гр. 5)</t>
  </si>
  <si>
    <t xml:space="preserve">водоснабжение</t>
  </si>
  <si>
    <t xml:space="preserve">водоотведение</t>
  </si>
  <si>
    <t xml:space="preserve">плата за негативное воздействие</t>
  </si>
  <si>
    <t xml:space="preserve">Услуга РО по обращению с ТКО</t>
  </si>
  <si>
    <t xml:space="preserve">Источник финансового обеспечения: Иные цели</t>
  </si>
  <si>
    <t xml:space="preserve">247</t>
  </si>
  <si>
    <t xml:space="preserve">электроснабжение</t>
  </si>
  <si>
    <t xml:space="preserve">теплоснабжение</t>
  </si>
  <si>
    <t xml:space="preserve">2.6.5. Расчет (обоснование) расходов на оплату работ, услуг по содержанию имущества</t>
  </si>
  <si>
    <t xml:space="preserve">Количество 
работ 
(услуг)</t>
  </si>
  <si>
    <t xml:space="preserve">Стоимость 
работ (услуг) за единицу, 
руб.</t>
  </si>
  <si>
    <t xml:space="preserve">Стоимость 
работ (услуг) всего, 
руб.</t>
  </si>
  <si>
    <t xml:space="preserve">Дератизация-дезинсекция помещений, зданий,контейнерной площадки</t>
  </si>
  <si>
    <t xml:space="preserve">Обследование объекта на предмет заселенности насекомыми и грызунами</t>
  </si>
  <si>
    <t xml:space="preserve">Дезинсекция вещей</t>
  </si>
  <si>
    <t xml:space="preserve">Лабораторные исследования сливы/смывы</t>
  </si>
  <si>
    <t xml:space="preserve">Техническое обслуживание и ремонт офисной и прочей техники</t>
  </si>
  <si>
    <t xml:space="preserve">Заправка картриджей</t>
  </si>
  <si>
    <t xml:space="preserve">Обслуживание и уборка территорий зданий, очистка кровли от снега</t>
  </si>
  <si>
    <t xml:space="preserve">Техническое обслуживание индивидуального теплового пункта</t>
  </si>
  <si>
    <t xml:space="preserve">Техническое обслуживание - поверка диэлектрических перчаток, ТО пожарного оборудования (заправка огнетушителей)</t>
  </si>
  <si>
    <t xml:space="preserve">10</t>
  </si>
  <si>
    <t xml:space="preserve">Затраты на измерение сопротивления изоляции электропроводки</t>
  </si>
  <si>
    <t xml:space="preserve">11</t>
  </si>
  <si>
    <t xml:space="preserve">Техническое обслуживание АПС посредством блока обработки и передачи сигнала БОПИ-04</t>
  </si>
  <si>
    <t xml:space="preserve">12</t>
  </si>
  <si>
    <t xml:space="preserve">Техническое обслуживание вентиляции </t>
  </si>
  <si>
    <t xml:space="preserve">13</t>
  </si>
  <si>
    <t xml:space="preserve">Техническое обслуживание и регламентно-профилактический ремонт систем видеонаблюдения</t>
  </si>
  <si>
    <t xml:space="preserve">14</t>
  </si>
  <si>
    <t xml:space="preserve">Ремонт оборудования</t>
  </si>
  <si>
    <t xml:space="preserve">15</t>
  </si>
  <si>
    <t xml:space="preserve">Ремонт и поверка средств измерения</t>
  </si>
  <si>
    <t xml:space="preserve">16</t>
  </si>
  <si>
    <t xml:space="preserve">Выполнение аварийных работ</t>
  </si>
  <si>
    <t xml:space="preserve">17</t>
  </si>
  <si>
    <t xml:space="preserve">Содержание и ремонт общего имущества</t>
  </si>
  <si>
    <t xml:space="preserve">18</t>
  </si>
  <si>
    <t xml:space="preserve">Мониторинг и диагностика систем противопожарной безопасности</t>
  </si>
  <si>
    <t xml:space="preserve">19</t>
  </si>
  <si>
    <t xml:space="preserve">Измерения температуры воздуха,относительной влажности</t>
  </si>
  <si>
    <t xml:space="preserve">20</t>
  </si>
  <si>
    <t xml:space="preserve">Техническое обслуживание отопительной системы, в том числе на подготовку к зимнему сезону</t>
  </si>
  <si>
    <t xml:space="preserve">21</t>
  </si>
  <si>
    <t xml:space="preserve">Тех обслуживание электрооборудования( электромонтажные работы по испытанию и измерению)</t>
  </si>
  <si>
    <t xml:space="preserve">22</t>
  </si>
  <si>
    <t xml:space="preserve">Техническое обслуживание и затраты на использование аппаратно-программного комплекса "Глонасс"</t>
  </si>
  <si>
    <t xml:space="preserve">23</t>
  </si>
  <si>
    <t xml:space="preserve">ТО тревожная сигнализация</t>
  </si>
  <si>
    <t xml:space="preserve">Замена радиаторов</t>
  </si>
  <si>
    <t xml:space="preserve">Техническое обслуживание и ремонт транспортных средств, техосмотр ,мойка</t>
  </si>
  <si>
    <t xml:space="preserve">Итого по источнику финансового обеспечения:</t>
  </si>
  <si>
    <t xml:space="preserve">2.6.6. Расчет (обоснование) расходов на оплату прочих работ, услуг</t>
  </si>
  <si>
    <t xml:space="preserve">Количество договоров, ед.</t>
  </si>
  <si>
    <t xml:space="preserve">Стоимость 
услуг (работ), руб.</t>
  </si>
  <si>
    <t xml:space="preserve">Арендная плата </t>
  </si>
  <si>
    <t xml:space="preserve">Услуги охраны объекта (тревожная сигнализация)</t>
  </si>
  <si>
    <t xml:space="preserve">Периодические медосмотры</t>
  </si>
  <si>
    <t xml:space="preserve">Гигиеническая аттестация работников</t>
  </si>
  <si>
    <t xml:space="preserve">Затраты на организацию спортивно-физкультурных, культмассовых мероприятий</t>
  </si>
  <si>
    <t xml:space="preserve">Художественное оформление творческих работ воспитанников</t>
  </si>
  <si>
    <t xml:space="preserve">Затраты на организацию питания детей в пути</t>
  </si>
  <si>
    <t xml:space="preserve">Услуги фотографа</t>
  </si>
  <si>
    <t xml:space="preserve">Юридические услуги, в т.ч. нотариальные услуги</t>
  </si>
  <si>
    <t xml:space="preserve">Предрейсовые осмотры водителя</t>
  </si>
  <si>
    <t xml:space="preserve">Услуги по проведению условий оценки труда</t>
  </si>
  <si>
    <t xml:space="preserve">Услуги по проведению сан-эпидем.экспертизы документации (меню,расписания)</t>
  </si>
  <si>
    <t xml:space="preserve">Приобретение прав на использование программы 1С-8 ПРОФ</t>
  </si>
  <si>
    <t xml:space="preserve">Услуги по сопровождению электронного периодического справочника "Система Гарант"</t>
  </si>
  <si>
    <t xml:space="preserve">Неискючительные пользовательские права на программу для ЭВМ "Питание" </t>
  </si>
  <si>
    <t xml:space="preserve">2.6.7. Расчет (обоснование) расходов на приобретение основных средств</t>
  </si>
  <si>
    <t xml:space="preserve">Количество</t>
  </si>
  <si>
    <t xml:space="preserve">Сумма, руб. 
(гр. 2 x гр. 3)</t>
  </si>
  <si>
    <t xml:space="preserve">Стол письменный </t>
  </si>
  <si>
    <t xml:space="preserve">Шкаф</t>
  </si>
  <si>
    <t xml:space="preserve">Комод</t>
  </si>
  <si>
    <t xml:space="preserve">Кресло-кровати</t>
  </si>
  <si>
    <t xml:space="preserve">Моноблоки</t>
  </si>
  <si>
    <t xml:space="preserve">Холодильники</t>
  </si>
  <si>
    <t xml:space="preserve">Обувница</t>
  </si>
  <si>
    <t xml:space="preserve">МФУ</t>
  </si>
  <si>
    <t xml:space="preserve">2.6.8. Расчет (обоснование) расходов на приобретение материальных запасов*</t>
  </si>
  <si>
    <t xml:space="preserve">Медикаменты и перевязочные средства</t>
  </si>
  <si>
    <t xml:space="preserve">шт</t>
  </si>
  <si>
    <t xml:space="preserve">Бензин АИ 92(дизельное топливо)</t>
  </si>
  <si>
    <t xml:space="preserve">л.</t>
  </si>
  <si>
    <t xml:space="preserve">Затраты на приобретение одежды и обуви для воспитанников</t>
  </si>
  <si>
    <t xml:space="preserve">Строительные материалы</t>
  </si>
  <si>
    <t xml:space="preserve">Моющие и чистящие средства, дезенфицирующие средства </t>
  </si>
  <si>
    <t xml:space="preserve">Канцелярские товары , картриджи, бумага А3,А4</t>
  </si>
  <si>
    <t xml:space="preserve">Предметы личной гигиены </t>
  </si>
  <si>
    <t xml:space="preserve">Питьевая вода</t>
  </si>
  <si>
    <t xml:space="preserve">Питание детей</t>
  </si>
  <si>
    <t xml:space="preserve">Рабочие тетради</t>
  </si>
  <si>
    <t xml:space="preserve">Учебные методические пособия и средства обучения</t>
  </si>
  <si>
    <t xml:space="preserve">2.6.6. Расчет (обоснование) расходов на страхование</t>
  </si>
  <si>
    <t xml:space="preserve">Обязательное страхование гражданской ответственности владельцев автотранспортных средств</t>
  </si>
  <si>
    <t xml:space="preserve">Страхование детей</t>
  </si>
  <si>
    <t xml:space="preserve">2.7. Расчет (обоснование) прочих выплат</t>
  </si>
  <si>
    <t xml:space="preserve">Объем планируемых выплат, руб.</t>
  </si>
  <si>
    <t xml:space="preserve">Приложение № 3</t>
  </si>
  <si>
    <t xml:space="preserve">к Порядку составления и утверждения плана финансово-хозяйственной деятельности государственных бюджетных и автономных учреждений, в отношении которых Министерство образования и науки Мурманской области осуществляет функции и полномочия учредителя, утвержденному приказом  Министерства образования и науки Мурманской области от______________________ № _________</t>
  </si>
  <si>
    <t xml:space="preserve">Изменение показателей по поступлениям и выплатам (+,-)</t>
  </si>
  <si>
    <t xml:space="preserve">на 2023 г. текущий финансовый год</t>
  </si>
  <si>
    <t xml:space="preserve">на 20__ г. (1-й год планового периода)</t>
  </si>
  <si>
    <t xml:space="preserve">на 20__ г. (2-й год планового периода)</t>
  </si>
  <si>
    <t xml:space="preserve">собственные доходы </t>
  </si>
</sst>
</file>

<file path=xl/styles.xml><?xml version="1.0" encoding="utf-8"?>
<styleSheet xmlns="http://schemas.openxmlformats.org/spreadsheetml/2006/main">
  <numFmts count="10">
    <numFmt numFmtId="164" formatCode="General"/>
    <numFmt numFmtId="165" formatCode="_-* #\ ##0.00\ _₽_-;\-* #\ ##0.00\ _₽_-;_-* \-??\ _₽_-;_-@_-"/>
    <numFmt numFmtId="166" formatCode="@"/>
    <numFmt numFmtId="167" formatCode="#,##0.00"/>
    <numFmt numFmtId="168" formatCode="0.0"/>
    <numFmt numFmtId="169" formatCode="#,##0"/>
    <numFmt numFmtId="170" formatCode="0.00"/>
    <numFmt numFmtId="171" formatCode="#,##0.0"/>
    <numFmt numFmtId="172" formatCode="0"/>
    <numFmt numFmtId="173" formatCode="#\ ##0.00"/>
  </numFmts>
  <fonts count="32">
    <font>
      <sz val="11"/>
      <color rgb="FF000000"/>
      <name val="Calibri"/>
      <family val="2"/>
      <charset val="204"/>
    </font>
    <font>
      <sz val="10"/>
      <name val="Arial"/>
      <family val="0"/>
    </font>
    <font>
      <sz val="10"/>
      <name val="Arial"/>
      <family val="0"/>
    </font>
    <font>
      <sz val="10"/>
      <name val="Arial"/>
      <family val="0"/>
    </font>
    <font>
      <sz val="10"/>
      <name val="Arial Cyr"/>
      <family val="0"/>
      <charset val="204"/>
    </font>
    <font>
      <sz val="11"/>
      <color rgb="FF000000"/>
      <name val="Calibri"/>
      <family val="2"/>
      <charset val="1"/>
    </font>
    <font>
      <sz val="10"/>
      <name val="Times New Roman"/>
      <family val="1"/>
      <charset val="204"/>
    </font>
    <font>
      <sz val="9"/>
      <name val="Times New Roman"/>
      <family val="1"/>
      <charset val="204"/>
    </font>
    <font>
      <sz val="9"/>
      <color rgb="FFFF0000"/>
      <name val="Times New Roman"/>
      <family val="1"/>
      <charset val="204"/>
    </font>
    <font>
      <sz val="8"/>
      <name val="Times New Roman"/>
      <family val="1"/>
      <charset val="204"/>
    </font>
    <font>
      <b val="true"/>
      <sz val="10"/>
      <name val="Times New Roman"/>
      <family val="1"/>
      <charset val="204"/>
    </font>
    <font>
      <b val="true"/>
      <sz val="12"/>
      <name val="Times New Roman"/>
      <family val="1"/>
      <charset val="204"/>
    </font>
    <font>
      <sz val="12"/>
      <name val="Times New Roman"/>
      <family val="1"/>
      <charset val="204"/>
    </font>
    <font>
      <sz val="11"/>
      <name val="Times New Roman"/>
      <family val="1"/>
      <charset val="204"/>
    </font>
    <font>
      <sz val="11"/>
      <color rgb="FF000000"/>
      <name val="Times New Roman"/>
      <family val="1"/>
      <charset val="204"/>
    </font>
    <font>
      <b val="true"/>
      <sz val="11"/>
      <color rgb="FF000000"/>
      <name val="Times New Roman"/>
      <family val="1"/>
      <charset val="204"/>
    </font>
    <font>
      <b val="true"/>
      <sz val="11"/>
      <name val="Times New Roman"/>
      <family val="1"/>
      <charset val="204"/>
    </font>
    <font>
      <sz val="11"/>
      <color rgb="FF92D050"/>
      <name val="Times New Roman"/>
      <family val="1"/>
      <charset val="204"/>
    </font>
    <font>
      <b val="true"/>
      <u val="single"/>
      <sz val="11"/>
      <name val="Times New Roman"/>
      <family val="1"/>
      <charset val="204"/>
    </font>
    <font>
      <b val="true"/>
      <sz val="8"/>
      <name val="Times New Roman"/>
      <family val="1"/>
      <charset val="204"/>
    </font>
    <font>
      <sz val="8"/>
      <color rgb="FF000000"/>
      <name val="Times New Roman"/>
      <family val="1"/>
      <charset val="204"/>
    </font>
    <font>
      <b val="true"/>
      <sz val="9"/>
      <name val="Times New Roman"/>
      <family val="1"/>
      <charset val="204"/>
    </font>
    <font>
      <sz val="9"/>
      <color rgb="FF000000"/>
      <name val="Tahoma"/>
      <family val="2"/>
      <charset val="204"/>
    </font>
    <font>
      <u val="single"/>
      <sz val="11"/>
      <name val="Times New Roman"/>
      <family val="1"/>
      <charset val="204"/>
    </font>
    <font>
      <sz val="11"/>
      <color rgb="FFFFFFCC"/>
      <name val="Times New Roman"/>
      <family val="1"/>
      <charset val="204"/>
    </font>
    <font>
      <sz val="11"/>
      <name val="Calibri"/>
      <family val="2"/>
      <charset val="204"/>
    </font>
    <font>
      <sz val="11"/>
      <color rgb="FFFF0000"/>
      <name val="Times New Roman"/>
      <family val="1"/>
      <charset val="204"/>
    </font>
    <font>
      <sz val="11"/>
      <color rgb="FFFFFF00"/>
      <name val="Times New Roman"/>
      <family val="1"/>
      <charset val="204"/>
    </font>
    <font>
      <b val="true"/>
      <sz val="12"/>
      <color rgb="FFFF0000"/>
      <name val="Times New Roman"/>
      <family val="1"/>
      <charset val="204"/>
    </font>
    <font>
      <sz val="12"/>
      <color rgb="FFFF0000"/>
      <name val="Times New Roman"/>
      <family val="1"/>
      <charset val="204"/>
    </font>
    <font>
      <sz val="10"/>
      <color rgb="FF000000"/>
      <name val="Times New Roman"/>
      <family val="1"/>
      <charset val="204"/>
    </font>
    <font>
      <sz val="7"/>
      <name val="Times New Roman"/>
      <family val="1"/>
      <charset val="204"/>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30">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right style="medium"/>
      <top/>
      <bottom/>
      <diagonal/>
    </border>
    <border diagonalUp="false" diagonalDown="false">
      <left style="medium"/>
      <right/>
      <top/>
      <botto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right style="medium"/>
      <top style="thin"/>
      <bottom/>
      <diagonal/>
    </border>
    <border diagonalUp="false" diagonalDown="false">
      <left/>
      <right style="medium"/>
      <top style="thin"/>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452">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general" vertical="bottom" textRotation="0" wrapText="false" indent="0" shrinkToFit="false"/>
      <protection locked="true" hidden="false"/>
    </xf>
    <xf numFmtId="164" fontId="8" fillId="0" borderId="0" xfId="20" applyFont="true" applyBorder="true" applyAlignment="true" applyProtection="true">
      <alignment horizontal="right" vertical="bottom" textRotation="0" wrapText="false" indent="0" shrinkToFit="false"/>
      <protection locked="true" hidden="false"/>
    </xf>
    <xf numFmtId="164" fontId="6" fillId="0" borderId="0" xfId="20" applyFont="true" applyBorder="true" applyAlignment="true" applyProtection="true">
      <alignment horizontal="center" vertical="bottom" textRotation="0" wrapText="false" indent="0" shrinkToFit="false"/>
      <protection locked="true" hidden="false"/>
    </xf>
    <xf numFmtId="164" fontId="6" fillId="0" borderId="1" xfId="20" applyFont="true" applyBorder="true" applyAlignment="true" applyProtection="true">
      <alignment horizontal="center" vertical="bottom" textRotation="0" wrapText="false" indent="0" shrinkToFit="false"/>
      <protection locked="true" hidden="false"/>
    </xf>
    <xf numFmtId="164" fontId="9" fillId="0" borderId="0" xfId="20" applyFont="true" applyBorder="false" applyAlignment="true" applyProtection="true">
      <alignment horizontal="general" vertical="bottom" textRotation="0" wrapText="false" indent="0" shrinkToFit="false"/>
      <protection locked="true" hidden="false"/>
    </xf>
    <xf numFmtId="164" fontId="9" fillId="0" borderId="0" xfId="20" applyFont="true" applyBorder="true" applyAlignment="true" applyProtection="true">
      <alignment horizontal="center" vertical="top" textRotation="0" wrapText="true" indent="0" shrinkToFit="false"/>
      <protection locked="true" hidden="false"/>
    </xf>
    <xf numFmtId="164" fontId="9" fillId="0" borderId="0" xfId="20" applyFont="true" applyBorder="true" applyAlignment="true" applyProtection="true">
      <alignment horizontal="center" vertical="top" textRotation="0" wrapText="false" indent="0" shrinkToFit="false"/>
      <protection locked="true" hidden="false"/>
    </xf>
    <xf numFmtId="164" fontId="6" fillId="0" borderId="0" xfId="20" applyFont="true" applyBorder="false" applyAlignment="true" applyProtection="true">
      <alignment horizontal="right" vertical="bottom" textRotation="0" wrapText="false" indent="0" shrinkToFit="false"/>
      <protection locked="true" hidden="false"/>
    </xf>
    <xf numFmtId="166" fontId="6" fillId="0" borderId="1" xfId="20" applyFont="true" applyBorder="true" applyAlignment="true" applyProtection="true">
      <alignment horizontal="center" vertical="bottom" textRotation="0" wrapText="false" indent="0" shrinkToFit="false"/>
      <protection locked="true" hidden="false"/>
    </xf>
    <xf numFmtId="164" fontId="6" fillId="0" borderId="0" xfId="20" applyFont="true" applyBorder="true" applyAlignment="true" applyProtection="true">
      <alignment horizontal="right" vertical="bottom" textRotation="0" wrapText="false" indent="0" shrinkToFit="false"/>
      <protection locked="true" hidden="false"/>
    </xf>
    <xf numFmtId="166" fontId="6" fillId="0" borderId="1" xfId="20" applyFont="true" applyBorder="true" applyAlignment="true" applyProtection="true">
      <alignment horizontal="left" vertical="bottom" textRotation="0" wrapText="false" indent="0" shrinkToFit="false"/>
      <protection locked="true" hidden="false"/>
    </xf>
    <xf numFmtId="166" fontId="6" fillId="0" borderId="0" xfId="20" applyFont="true" applyBorder="true" applyAlignment="true" applyProtection="true">
      <alignment horizontal="left"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10" fillId="0" borderId="0" xfId="20" applyFont="true" applyBorder="false" applyAlignment="true" applyProtection="true">
      <alignment horizontal="general" vertical="bottom" textRotation="0" wrapText="false" indent="0" shrinkToFit="false"/>
      <protection locked="true" hidden="false"/>
    </xf>
    <xf numFmtId="164" fontId="10" fillId="0" borderId="0" xfId="20" applyFont="true" applyBorder="false" applyAlignment="true" applyProtection="true">
      <alignment horizontal="right" vertical="bottom" textRotation="0" wrapText="false" indent="0" shrinkToFit="false"/>
      <protection locked="true" hidden="false"/>
    </xf>
    <xf numFmtId="166" fontId="10" fillId="0" borderId="0" xfId="20" applyFont="true" applyBorder="true" applyAlignment="true" applyProtection="true">
      <alignment horizontal="center" vertical="bottom" textRotation="0" wrapText="false" indent="0" shrinkToFit="false"/>
      <protection locked="true" hidden="false"/>
    </xf>
    <xf numFmtId="164" fontId="10" fillId="0" borderId="0" xfId="20" applyFont="true" applyBorder="true" applyAlignment="true" applyProtection="true">
      <alignment horizontal="right" vertical="bottom" textRotation="0" wrapText="false" indent="0" shrinkToFit="false"/>
      <protection locked="true" hidden="false"/>
    </xf>
    <xf numFmtId="166" fontId="10" fillId="0" borderId="0" xfId="20" applyFont="true" applyBorder="true" applyAlignment="true" applyProtection="true">
      <alignment horizontal="left" vertical="bottom" textRotation="0" wrapText="false" indent="0" shrinkToFit="false"/>
      <protection locked="true" hidden="false"/>
    </xf>
    <xf numFmtId="164" fontId="11" fillId="0" borderId="0" xfId="20" applyFont="true" applyBorder="true" applyAlignment="true" applyProtection="true">
      <alignment horizontal="center" vertical="bottom" textRotation="0" wrapText="false" indent="0" shrinkToFit="false"/>
      <protection locked="true" hidden="false"/>
    </xf>
    <xf numFmtId="164" fontId="12" fillId="0" borderId="0" xfId="2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6" fontId="10" fillId="0" borderId="1" xfId="20" applyFont="true" applyBorder="true" applyAlignment="true" applyProtection="true">
      <alignment horizontal="center" vertical="bottom" textRotation="0" wrapText="false" indent="0" shrinkToFit="false"/>
      <protection locked="true" hidden="false"/>
    </xf>
    <xf numFmtId="166" fontId="10" fillId="0" borderId="1" xfId="20" applyFont="true" applyBorder="tru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center" textRotation="0" wrapText="false" indent="0" shrinkToFit="false"/>
      <protection locked="true" hidden="false"/>
    </xf>
    <xf numFmtId="164" fontId="6" fillId="0" borderId="0" xfId="20" applyFont="true" applyBorder="false" applyAlignment="true" applyProtection="true">
      <alignment horizontal="right" vertical="center" textRotation="0" wrapText="false" indent="0" shrinkToFit="false"/>
      <protection locked="true" hidden="false"/>
    </xf>
    <xf numFmtId="164" fontId="6" fillId="0" borderId="0" xfId="20" applyFont="true" applyBorder="false" applyAlignment="true" applyProtection="true">
      <alignment horizontal="general" vertical="top" textRotation="0" wrapText="false" indent="0" shrinkToFit="false"/>
      <protection locked="true" hidden="false"/>
    </xf>
    <xf numFmtId="166" fontId="6" fillId="0" borderId="0" xfId="20" applyFont="true" applyBorder="true" applyAlignment="true" applyProtection="true">
      <alignment horizontal="center" vertical="bottom" textRotation="0" wrapText="false" indent="0" shrinkToFit="false"/>
      <protection locked="true" hidden="false"/>
    </xf>
    <xf numFmtId="164" fontId="6" fillId="0" borderId="2" xfId="20" applyFont="true" applyBorder="true" applyAlignment="true" applyProtection="true">
      <alignment horizontal="center" vertical="top" textRotation="0" wrapText="false" indent="0" shrinkToFit="false"/>
      <protection locked="true" hidden="false"/>
    </xf>
    <xf numFmtId="164" fontId="6" fillId="0" borderId="3" xfId="20" applyFont="true" applyBorder="true" applyAlignment="true" applyProtection="true">
      <alignment horizontal="right" vertical="top" textRotation="0" wrapText="false" indent="0" shrinkToFit="false"/>
      <protection locked="true" hidden="false"/>
    </xf>
    <xf numFmtId="166" fontId="6" fillId="0" borderId="2" xfId="20" applyFont="true" applyBorder="true" applyAlignment="true" applyProtection="true">
      <alignment horizontal="center" vertical="bottom" textRotation="0" wrapText="false" indent="0" shrinkToFit="false"/>
      <protection locked="true" hidden="false"/>
    </xf>
    <xf numFmtId="164" fontId="6" fillId="0" borderId="1" xfId="20" applyFont="true" applyBorder="true" applyAlignment="true" applyProtection="true">
      <alignment horizontal="left" vertical="top" textRotation="0" wrapText="true" indent="0" shrinkToFit="false"/>
      <protection locked="true" hidden="false"/>
    </xf>
    <xf numFmtId="164" fontId="6" fillId="0" borderId="0" xfId="20" applyFont="true" applyBorder="true" applyAlignment="true" applyProtection="true">
      <alignment horizontal="left" vertical="top" textRotation="0" wrapText="true" indent="0" shrinkToFit="false"/>
      <protection locked="true" hidden="false"/>
    </xf>
    <xf numFmtId="164" fontId="6" fillId="0" borderId="3" xfId="20" applyFont="true" applyBorder="true" applyAlignment="true" applyProtection="true">
      <alignment horizontal="right" vertical="top" textRotation="0" wrapText="true" indent="0" shrinkToFit="false"/>
      <protection locked="true" hidden="false"/>
    </xf>
    <xf numFmtId="164" fontId="6" fillId="0" borderId="0" xfId="20" applyFont="true" applyBorder="true" applyAlignment="true" applyProtection="true">
      <alignment horizontal="general" vertical="top" textRotation="0" wrapText="false" indent="0" shrinkToFit="false"/>
      <protection locked="true" hidden="false"/>
    </xf>
    <xf numFmtId="164" fontId="6" fillId="0" borderId="0" xfId="20" applyFont="true" applyBorder="false" applyAlignment="true" applyProtection="true">
      <alignment horizontal="left" vertical="top" textRotation="0" wrapText="false" indent="0" shrinkToFit="false"/>
      <protection locked="true" hidden="false"/>
    </xf>
    <xf numFmtId="166" fontId="6" fillId="0" borderId="2" xfId="20" applyFont="true" applyBorder="true" applyAlignment="true" applyProtection="true">
      <alignment horizontal="center" vertical="top" textRotation="0" wrapText="false" indent="0" shrinkToFit="false"/>
      <protection locked="true" hidden="false"/>
    </xf>
    <xf numFmtId="164" fontId="6" fillId="0" borderId="0" xfId="20" applyFont="true" applyBorder="tru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bottom" textRotation="0" wrapText="false" indent="0" shrinkToFit="false"/>
      <protection locked="true" hidden="false"/>
    </xf>
    <xf numFmtId="164" fontId="14" fillId="2" borderId="0" xfId="0" applyFont="true" applyBorder="false" applyAlignment="true" applyProtection="true">
      <alignment horizontal="center" vertical="bottom" textRotation="0" wrapText="false" indent="0" shrinkToFit="false"/>
      <protection locked="true" hidden="false"/>
    </xf>
    <xf numFmtId="164" fontId="16"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5" fillId="2" borderId="2"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14" fillId="2" borderId="2"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general" vertical="center" textRotation="0" wrapText="true" indent="0" shrinkToFit="false"/>
      <protection locked="true" hidden="false"/>
    </xf>
    <xf numFmtId="166" fontId="13" fillId="0" borderId="2" xfId="0" applyFont="true" applyBorder="true" applyAlignment="true" applyProtection="true">
      <alignment horizontal="center" vertical="center" textRotation="0" wrapText="true" indent="0" shrinkToFit="false"/>
      <protection locked="true" hidden="false"/>
    </xf>
    <xf numFmtId="167" fontId="15" fillId="2" borderId="2" xfId="0" applyFont="true" applyBorder="true" applyAlignment="true" applyProtection="true">
      <alignment horizontal="center" vertical="center" textRotation="0" wrapText="true" indent="0" shrinkToFit="false"/>
      <protection locked="true" hidden="false"/>
    </xf>
    <xf numFmtId="164" fontId="14" fillId="2" borderId="2" xfId="0" applyFont="true" applyBorder="true" applyAlignment="true" applyProtection="true">
      <alignment horizontal="general" vertical="center" textRotation="0" wrapText="true" indent="0" shrinkToFit="false"/>
      <protection locked="true" hidden="false"/>
    </xf>
    <xf numFmtId="164" fontId="14" fillId="0" borderId="2" xfId="0" applyFont="true" applyBorder="true" applyAlignment="true" applyProtection="true">
      <alignment horizontal="general" vertical="center" textRotation="0" wrapText="true" indent="0" shrinkToFit="false"/>
      <protection locked="true" hidden="false"/>
    </xf>
    <xf numFmtId="164" fontId="13" fillId="0" borderId="4" xfId="0" applyFont="true" applyBorder="true" applyAlignment="true" applyProtection="true">
      <alignment horizontal="general" vertical="center" textRotation="0" wrapText="true" indent="0" shrinkToFit="false"/>
      <protection locked="true" hidden="false"/>
    </xf>
    <xf numFmtId="167" fontId="14" fillId="2" borderId="2" xfId="0" applyFont="true" applyBorder="true" applyAlignment="true" applyProtection="true">
      <alignment horizontal="center" vertical="center" textRotation="0" wrapText="true" indent="0" shrinkToFit="false"/>
      <protection locked="true" hidden="false"/>
    </xf>
    <xf numFmtId="164" fontId="16" fillId="0" borderId="2" xfId="0" applyFont="true" applyBorder="true" applyAlignment="true" applyProtection="true">
      <alignment horizontal="general" vertical="center" textRotation="0" wrapText="true" indent="0" shrinkToFit="false"/>
      <protection locked="true" hidden="false"/>
    </xf>
    <xf numFmtId="164" fontId="15" fillId="0" borderId="2"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5" xfId="0" applyFont="true" applyBorder="true" applyAlignment="true" applyProtection="true">
      <alignment horizontal="general" vertical="center" textRotation="0" wrapText="true" indent="0" shrinkToFit="false"/>
      <protection locked="true" hidden="false"/>
    </xf>
    <xf numFmtId="164" fontId="13" fillId="0" borderId="6" xfId="0" applyFont="true" applyBorder="true" applyAlignment="true" applyProtection="true">
      <alignment horizontal="general" vertical="center" textRotation="0" wrapText="true" indent="0" shrinkToFit="false"/>
      <protection locked="true" hidden="false"/>
    </xf>
    <xf numFmtId="164" fontId="13" fillId="0" borderId="5" xfId="0" applyFont="true" applyBorder="true" applyAlignment="true" applyProtection="true">
      <alignment horizontal="center" vertical="center" textRotation="0" wrapText="true" indent="0" shrinkToFit="false"/>
      <protection locked="true" hidden="false"/>
    </xf>
    <xf numFmtId="167" fontId="14" fillId="2" borderId="2" xfId="0" applyFont="true" applyBorder="true" applyAlignment="true" applyProtection="true">
      <alignment horizontal="general" vertical="center" textRotation="0" wrapText="true" indent="0" shrinkToFit="false"/>
      <protection locked="true" hidden="false"/>
    </xf>
    <xf numFmtId="164" fontId="6" fillId="0" borderId="2" xfId="0" applyFont="true" applyBorder="true" applyAlignment="true" applyProtection="true">
      <alignment horizontal="left" vertical="bottom" textRotation="0" wrapText="true" indent="0" shrinkToFit="false"/>
      <protection locked="true" hidden="false"/>
    </xf>
    <xf numFmtId="164" fontId="14" fillId="0" borderId="2" xfId="0" applyFont="true" applyBorder="true" applyAlignment="true" applyProtection="true">
      <alignment horizontal="general" vertical="center" textRotation="0" wrapText="false" indent="0" shrinkToFit="false"/>
      <protection locked="true" hidden="false"/>
    </xf>
    <xf numFmtId="164" fontId="14" fillId="0" borderId="2" xfId="0" applyFont="tru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true" applyProtection="true">
      <alignment horizontal="general" vertical="bottom" textRotation="0" wrapText="false" indent="0" shrinkToFit="false"/>
      <protection locked="true" hidden="false"/>
    </xf>
    <xf numFmtId="167" fontId="14" fillId="0" borderId="2"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left" vertical="center" textRotation="0" wrapText="true" indent="1" shrinkToFit="false"/>
      <protection locked="true" hidden="false"/>
    </xf>
    <xf numFmtId="164" fontId="16" fillId="0" borderId="2" xfId="0" applyFont="true" applyBorder="true" applyAlignment="true" applyProtection="true">
      <alignment horizontal="left" vertical="center" textRotation="0" wrapText="true" indent="1" shrinkToFit="false"/>
      <protection locked="true" hidden="false"/>
    </xf>
    <xf numFmtId="164" fontId="13" fillId="0" borderId="2" xfId="0" applyFont="true" applyBorder="true" applyAlignment="true" applyProtection="true">
      <alignment horizontal="left" vertical="center" textRotation="0" wrapText="true" indent="2" shrinkToFit="false"/>
      <protection locked="true" hidden="false"/>
    </xf>
    <xf numFmtId="164" fontId="17" fillId="2" borderId="2" xfId="0" applyFont="true" applyBorder="true" applyAlignment="true" applyProtection="true">
      <alignment horizontal="general" vertical="center" textRotation="0" wrapText="tru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13" fillId="2" borderId="2" xfId="0" applyFont="true" applyBorder="true" applyAlignment="true" applyProtection="true">
      <alignment horizontal="general" vertical="center" textRotation="0" wrapText="true" indent="0" shrinkToFit="false"/>
      <protection locked="true" hidden="false"/>
    </xf>
    <xf numFmtId="164" fontId="13" fillId="2" borderId="2" xfId="0" applyFont="true" applyBorder="true" applyAlignment="true" applyProtection="true">
      <alignment horizontal="center" vertical="center" textRotation="0" wrapText="true" indent="0" shrinkToFit="false"/>
      <protection locked="true" hidden="false"/>
    </xf>
    <xf numFmtId="167" fontId="13" fillId="2" borderId="2" xfId="0" applyFont="true" applyBorder="true" applyAlignment="true" applyProtection="true">
      <alignment horizontal="center" vertical="center" textRotation="0" wrapText="true" indent="0" shrinkToFit="false"/>
      <protection locked="true" hidden="false"/>
    </xf>
    <xf numFmtId="164" fontId="18" fillId="0" borderId="2"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4" fillId="0" borderId="0" xfId="0" applyFont="true" applyBorder="true" applyAlignment="true" applyProtection="true">
      <alignment horizontal="left" vertical="top" textRotation="0" wrapText="true" indent="0" shrinkToFit="false"/>
      <protection locked="true" hidden="false"/>
    </xf>
    <xf numFmtId="164" fontId="9" fillId="2" borderId="0" xfId="20" applyFont="true" applyBorder="true" applyAlignment="true" applyProtection="true">
      <alignment horizontal="left" vertical="bottom" textRotation="0" wrapText="true" indent="0" shrinkToFit="false"/>
      <protection locked="true" hidden="false"/>
    </xf>
    <xf numFmtId="164" fontId="9" fillId="2" borderId="0" xfId="20" applyFont="true" applyBorder="true" applyAlignment="true" applyProtection="true">
      <alignment horizontal="center" vertical="bottom" textRotation="0" wrapText="true" indent="0" shrinkToFit="false"/>
      <protection locked="true" hidden="false"/>
    </xf>
    <xf numFmtId="164" fontId="9" fillId="2" borderId="0" xfId="20" applyFont="true" applyBorder="true" applyAlignment="true" applyProtection="true">
      <alignment horizontal="left" vertical="bottom" textRotation="0" wrapText="false" indent="0" shrinkToFit="false"/>
      <protection locked="true" hidden="false"/>
    </xf>
    <xf numFmtId="164" fontId="10" fillId="2" borderId="0" xfId="20" applyFont="true" applyBorder="true" applyAlignment="true" applyProtection="true">
      <alignment horizontal="center" vertical="bottom" textRotation="0" wrapText="false" indent="0" shrinkToFit="false"/>
      <protection locked="true" hidden="false"/>
    </xf>
    <xf numFmtId="164" fontId="19" fillId="2" borderId="0" xfId="20" applyFont="true" applyBorder="true" applyAlignment="true" applyProtection="true">
      <alignment horizontal="left" vertical="bottom" textRotation="0" wrapText="false" indent="0" shrinkToFit="false"/>
      <protection locked="true" hidden="false"/>
    </xf>
    <xf numFmtId="164" fontId="10" fillId="2" borderId="0" xfId="20" applyFont="true" applyBorder="true" applyAlignment="true" applyProtection="true">
      <alignment horizontal="center" vertical="center" textRotation="0" wrapText="false" indent="0" shrinkToFit="false"/>
      <protection locked="true" hidden="false"/>
    </xf>
    <xf numFmtId="164" fontId="6" fillId="2" borderId="2" xfId="20" applyFont="true" applyBorder="true" applyAlignment="true" applyProtection="true">
      <alignment horizontal="center" vertical="center" textRotation="0" wrapText="true" indent="0" shrinkToFit="false"/>
      <protection locked="true" hidden="false"/>
    </xf>
    <xf numFmtId="164" fontId="9" fillId="2" borderId="2" xfId="20" applyFont="true" applyBorder="true" applyAlignment="true" applyProtection="true">
      <alignment horizontal="center" vertical="center" textRotation="0" wrapText="true" indent="0" shrinkToFit="false"/>
      <protection locked="true" hidden="false"/>
    </xf>
    <xf numFmtId="164" fontId="19" fillId="2" borderId="2" xfId="20" applyFont="true" applyBorder="true" applyAlignment="true" applyProtection="true">
      <alignment horizontal="center" vertical="center" textRotation="0" wrapText="false" indent="0" shrinkToFit="false"/>
      <protection locked="true" hidden="false"/>
    </xf>
    <xf numFmtId="164" fontId="9" fillId="2" borderId="7" xfId="20" applyFont="true" applyBorder="true" applyAlignment="true" applyProtection="true">
      <alignment horizontal="center" vertical="center" textRotation="0" wrapText="true" indent="0" shrinkToFit="false"/>
      <protection locked="true" hidden="false"/>
    </xf>
    <xf numFmtId="164" fontId="20" fillId="2" borderId="8" xfId="20" applyFont="true" applyBorder="true" applyAlignment="true" applyProtection="true">
      <alignment horizontal="center" vertical="center" textRotation="0" wrapText="true" indent="0" shrinkToFit="false"/>
      <protection locked="true" hidden="false"/>
    </xf>
    <xf numFmtId="164" fontId="9" fillId="2" borderId="4" xfId="20" applyFont="true" applyBorder="true" applyAlignment="true" applyProtection="true">
      <alignment horizontal="center" vertical="center" textRotation="0" wrapText="true" indent="0" shrinkToFit="false"/>
      <protection locked="true" hidden="false"/>
    </xf>
    <xf numFmtId="166" fontId="9" fillId="2" borderId="2" xfId="20" applyFont="true" applyBorder="true" applyAlignment="true" applyProtection="true">
      <alignment horizontal="center" vertical="bottom" textRotation="0" wrapText="true" indent="0" shrinkToFit="false"/>
      <protection locked="true" hidden="false"/>
    </xf>
    <xf numFmtId="166" fontId="9" fillId="2" borderId="7" xfId="20" applyFont="true" applyBorder="true" applyAlignment="true" applyProtection="true">
      <alignment horizontal="center" vertical="bottom" textRotation="0" wrapText="true" indent="0" shrinkToFit="false"/>
      <protection locked="true" hidden="false"/>
    </xf>
    <xf numFmtId="164" fontId="10" fillId="2" borderId="2" xfId="20" applyFont="true" applyBorder="true" applyAlignment="true" applyProtection="true">
      <alignment horizontal="left" vertical="bottom" textRotation="0" wrapText="true" indent="0" shrinkToFit="false"/>
      <protection locked="true" hidden="false"/>
    </xf>
    <xf numFmtId="166" fontId="10" fillId="2" borderId="2" xfId="20" applyFont="true" applyBorder="true" applyAlignment="true" applyProtection="true">
      <alignment horizontal="center" vertical="bottom" textRotation="0" wrapText="true" indent="0" shrinkToFit="false"/>
      <protection locked="true" hidden="false"/>
    </xf>
    <xf numFmtId="167" fontId="10" fillId="2" borderId="2" xfId="20" applyFont="true" applyBorder="true" applyAlignment="true" applyProtection="true">
      <alignment horizontal="center" vertical="bottom" textRotation="0" wrapText="false" indent="0" shrinkToFit="false"/>
      <protection locked="true" hidden="false"/>
    </xf>
    <xf numFmtId="167" fontId="10" fillId="2" borderId="7" xfId="20" applyFont="true" applyBorder="true" applyAlignment="true" applyProtection="true">
      <alignment horizontal="center" vertical="bottom" textRotation="0" wrapText="false" indent="0" shrinkToFit="false"/>
      <protection locked="true" hidden="false"/>
    </xf>
    <xf numFmtId="164" fontId="19" fillId="2" borderId="2" xfId="20" applyFont="true" applyBorder="true" applyAlignment="true" applyProtection="true">
      <alignment horizontal="left" vertical="bottom" textRotation="0" wrapText="false" indent="0" shrinkToFit="false"/>
      <protection locked="true" hidden="false"/>
    </xf>
    <xf numFmtId="164" fontId="7" fillId="2" borderId="2" xfId="20" applyFont="true" applyBorder="true" applyAlignment="true" applyProtection="true">
      <alignment horizontal="left" vertical="bottom" textRotation="0" wrapText="true" indent="0" shrinkToFit="false"/>
      <protection locked="true" hidden="false"/>
    </xf>
    <xf numFmtId="164" fontId="7" fillId="2" borderId="2" xfId="20" applyFont="true" applyBorder="true" applyAlignment="true" applyProtection="true">
      <alignment horizontal="center" vertical="bottom" textRotation="0" wrapText="true" indent="0" shrinkToFit="false"/>
      <protection locked="true" hidden="false"/>
    </xf>
    <xf numFmtId="167" fontId="6" fillId="2" borderId="2" xfId="20" applyFont="true" applyBorder="true" applyAlignment="true" applyProtection="true">
      <alignment horizontal="center" vertical="bottom" textRotation="0" wrapText="false" indent="0" shrinkToFit="false"/>
      <protection locked="true" hidden="false"/>
    </xf>
    <xf numFmtId="167" fontId="6" fillId="2" borderId="7" xfId="20" applyFont="true" applyBorder="true" applyAlignment="true" applyProtection="true">
      <alignment horizontal="center" vertical="bottom" textRotation="0" wrapText="false" indent="0" shrinkToFit="false"/>
      <protection locked="true" hidden="false"/>
    </xf>
    <xf numFmtId="164" fontId="9" fillId="2" borderId="2" xfId="20" applyFont="true" applyBorder="true" applyAlignment="true" applyProtection="true">
      <alignment horizontal="left" vertical="bottom" textRotation="0" wrapText="false" indent="0" shrinkToFit="false"/>
      <protection locked="true" hidden="false"/>
    </xf>
    <xf numFmtId="164" fontId="6" fillId="2" borderId="2" xfId="20" applyFont="true" applyBorder="true" applyAlignment="true" applyProtection="true">
      <alignment horizontal="left" vertical="bottom" textRotation="0" wrapText="true" indent="0" shrinkToFit="false"/>
      <protection locked="true" hidden="false"/>
    </xf>
    <xf numFmtId="164" fontId="6" fillId="2" borderId="2" xfId="20" applyFont="true" applyBorder="true" applyAlignment="true" applyProtection="true">
      <alignment horizontal="center" vertical="bottom" textRotation="0" wrapText="true" indent="0" shrinkToFit="false"/>
      <protection locked="true" hidden="false"/>
    </xf>
    <xf numFmtId="164" fontId="10" fillId="2" borderId="2" xfId="20" applyFont="true" applyBorder="true" applyAlignment="true" applyProtection="true">
      <alignment horizontal="left" vertical="bottom" textRotation="0" wrapText="true" indent="0" shrinkToFit="false"/>
      <protection locked="true" hidden="false"/>
    </xf>
    <xf numFmtId="164" fontId="10" fillId="2" borderId="2" xfId="20" applyFont="true" applyBorder="true" applyAlignment="true" applyProtection="true">
      <alignment horizontal="center" vertical="bottom" textRotation="0" wrapText="true" indent="0" shrinkToFit="false"/>
      <protection locked="true" hidden="false"/>
    </xf>
    <xf numFmtId="164" fontId="6" fillId="2" borderId="2" xfId="20" applyFont="true" applyBorder="true" applyAlignment="true" applyProtection="true">
      <alignment horizontal="left" vertical="bottom" textRotation="0" wrapText="true" indent="0" shrinkToFit="false"/>
      <protection locked="true" hidden="false"/>
    </xf>
    <xf numFmtId="164" fontId="6" fillId="2" borderId="2" xfId="20" applyFont="true" applyBorder="true" applyAlignment="true" applyProtection="true">
      <alignment horizontal="center" vertical="bottom" textRotation="0" wrapText="true" indent="0" shrinkToFit="false"/>
      <protection locked="true" hidden="false"/>
    </xf>
    <xf numFmtId="167" fontId="10" fillId="0" borderId="2" xfId="20" applyFont="true" applyBorder="true" applyAlignment="true" applyProtection="true">
      <alignment horizontal="center" vertical="bottom" textRotation="0" wrapText="false" indent="0" shrinkToFit="false"/>
      <protection locked="true" hidden="false"/>
    </xf>
    <xf numFmtId="164" fontId="7" fillId="2" borderId="2" xfId="20" applyFont="true" applyBorder="true" applyAlignment="true" applyProtection="true">
      <alignment horizontal="left" vertical="center" textRotation="0" wrapText="true" indent="0" shrinkToFit="false"/>
      <protection locked="true" hidden="false"/>
    </xf>
    <xf numFmtId="164" fontId="7" fillId="2" borderId="2" xfId="20" applyFont="true" applyBorder="true" applyAlignment="true" applyProtection="true">
      <alignment horizontal="center" vertical="center" textRotation="0" wrapText="true" indent="0" shrinkToFit="false"/>
      <protection locked="true" hidden="false"/>
    </xf>
    <xf numFmtId="166" fontId="6" fillId="2" borderId="2" xfId="20" applyFont="true" applyBorder="true" applyAlignment="true" applyProtection="true">
      <alignment horizontal="center" vertical="bottom" textRotation="0" wrapText="false" indent="0" shrinkToFit="false"/>
      <protection locked="true" hidden="false"/>
    </xf>
    <xf numFmtId="167" fontId="6" fillId="0" borderId="2" xfId="20" applyFont="true" applyBorder="true" applyAlignment="true" applyProtection="true">
      <alignment horizontal="center" vertical="bottom" textRotation="0" wrapText="false" indent="0" shrinkToFit="false"/>
      <protection locked="true" hidden="false"/>
    </xf>
    <xf numFmtId="164" fontId="6" fillId="0" borderId="2" xfId="0" applyFont="true" applyBorder="true" applyAlignment="true" applyProtection="true">
      <alignment horizontal="left" vertical="top" textRotation="0" wrapText="true" indent="0" shrinkToFit="false"/>
      <protection locked="true" hidden="false"/>
    </xf>
    <xf numFmtId="164" fontId="7" fillId="2" borderId="2" xfId="20" applyFont="true" applyBorder="true" applyAlignment="true" applyProtection="true">
      <alignment horizontal="left" vertical="bottom" textRotation="0" wrapText="true" indent="0" shrinkToFit="false"/>
      <protection locked="true" hidden="false"/>
    </xf>
    <xf numFmtId="164" fontId="7" fillId="2" borderId="2" xfId="20" applyFont="true" applyBorder="true" applyAlignment="true" applyProtection="true">
      <alignment horizontal="center" vertical="bottom" textRotation="0" wrapText="true" indent="0" shrinkToFit="false"/>
      <protection locked="true" hidden="false"/>
    </xf>
    <xf numFmtId="167" fontId="6" fillId="2" borderId="2" xfId="20" applyFont="true" applyBorder="true" applyAlignment="true" applyProtection="true">
      <alignment horizontal="general" vertical="bottom" textRotation="0" wrapText="false" indent="0" shrinkToFit="false"/>
      <protection locked="true" hidden="false"/>
    </xf>
    <xf numFmtId="164" fontId="10" fillId="2" borderId="2" xfId="20" applyFont="true" applyBorder="true" applyAlignment="true" applyProtection="true">
      <alignment horizontal="center" vertical="bottom" textRotation="0" wrapText="true" indent="0" shrinkToFit="false"/>
      <protection locked="true" hidden="false"/>
    </xf>
    <xf numFmtId="164" fontId="21" fillId="2" borderId="2" xfId="20" applyFont="true" applyBorder="true" applyAlignment="true" applyProtection="true">
      <alignment horizontal="center" vertical="bottom" textRotation="0" wrapText="true" indent="0" shrinkToFit="false"/>
      <protection locked="true" hidden="false"/>
    </xf>
    <xf numFmtId="167" fontId="6" fillId="2" borderId="2" xfId="20" applyFont="true" applyBorder="true" applyAlignment="true" applyProtection="true">
      <alignment horizontal="center" vertical="center" textRotation="0" wrapText="false" indent="0" shrinkToFit="false"/>
      <protection locked="true" hidden="false"/>
    </xf>
    <xf numFmtId="167" fontId="6" fillId="0" borderId="2" xfId="20" applyFont="true" applyBorder="true" applyAlignment="true" applyProtection="true">
      <alignment horizontal="center" vertical="center" textRotation="0" wrapText="false" indent="0" shrinkToFit="false"/>
      <protection locked="true" hidden="false"/>
    </xf>
    <xf numFmtId="167" fontId="6" fillId="2" borderId="7" xfId="20" applyFont="true" applyBorder="true" applyAlignment="true" applyProtection="true">
      <alignment horizontal="center" vertical="center" textRotation="0" wrapText="false" indent="0" shrinkToFit="false"/>
      <protection locked="true" hidden="false"/>
    </xf>
    <xf numFmtId="164" fontId="9" fillId="2" borderId="2" xfId="20" applyFont="true" applyBorder="true" applyAlignment="true" applyProtection="true">
      <alignment horizontal="left" vertical="center" textRotation="0" wrapText="false" indent="0" shrinkToFit="false"/>
      <protection locked="true" hidden="false"/>
    </xf>
    <xf numFmtId="164" fontId="9" fillId="2" borderId="0" xfId="20" applyFont="true" applyBorder="true" applyAlignment="true" applyProtection="true">
      <alignment horizontal="left" vertical="center" textRotation="0" wrapText="false" indent="0" shrinkToFit="false"/>
      <protection locked="true" hidden="false"/>
    </xf>
    <xf numFmtId="164" fontId="10" fillId="2" borderId="4" xfId="20" applyFont="true" applyBorder="true" applyAlignment="true" applyProtection="true">
      <alignment horizontal="center" vertical="center" textRotation="0" wrapText="true" indent="0" shrinkToFit="false"/>
      <protection locked="true" hidden="false"/>
    </xf>
    <xf numFmtId="167" fontId="10" fillId="2" borderId="2" xfId="2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general" vertical="top" textRotation="0" wrapText="true" indent="0" shrinkToFit="false"/>
      <protection locked="true" hidden="false"/>
    </xf>
    <xf numFmtId="164" fontId="10" fillId="2" borderId="9" xfId="20" applyFont="true" applyBorder="true" applyAlignment="true" applyProtection="true">
      <alignment horizontal="center" vertical="center" textRotation="0" wrapText="true" indent="0" shrinkToFit="false"/>
      <protection locked="true" hidden="false"/>
    </xf>
    <xf numFmtId="164" fontId="10" fillId="2" borderId="2" xfId="20" applyFont="true" applyBorder="true" applyAlignment="true" applyProtection="true">
      <alignment horizontal="center" vertical="center" textRotation="0" wrapText="true" indent="0" shrinkToFit="false"/>
      <protection locked="true" hidden="false"/>
    </xf>
    <xf numFmtId="164" fontId="9" fillId="2" borderId="2" xfId="20" applyFont="true" applyBorder="true" applyAlignment="true" applyProtection="true">
      <alignment horizontal="left" vertical="bottom" textRotation="0" wrapText="true" indent="0" shrinkToFit="false"/>
      <protection locked="true" hidden="false"/>
    </xf>
    <xf numFmtId="164" fontId="9" fillId="2" borderId="2" xfId="20" applyFont="true" applyBorder="true" applyAlignment="true" applyProtection="true">
      <alignment horizontal="center" vertical="bottom" textRotation="0" wrapText="true" indent="0" shrinkToFit="false"/>
      <protection locked="true" hidden="false"/>
    </xf>
    <xf numFmtId="164" fontId="9" fillId="2" borderId="7" xfId="20" applyFont="true" applyBorder="true" applyAlignment="true" applyProtection="true">
      <alignment horizontal="left" vertical="bottom" textRotation="0" wrapText="false" indent="0" shrinkToFit="false"/>
      <protection locked="true" hidden="false"/>
    </xf>
    <xf numFmtId="164" fontId="9" fillId="2" borderId="0" xfId="20" applyFont="true" applyBorder="tru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center" vertical="bottom" textRotation="0" wrapText="true" indent="0" shrinkToFit="false"/>
      <protection locked="true" hidden="false"/>
    </xf>
    <xf numFmtId="164" fontId="16"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justify" vertical="center" textRotation="0" wrapText="false" indent="0" shrinkToFit="false"/>
      <protection locked="true" hidden="false"/>
    </xf>
    <xf numFmtId="164" fontId="13" fillId="0" borderId="0" xfId="0" applyFont="true" applyBorder="false" applyAlignment="true" applyProtection="true">
      <alignment horizontal="justify" vertical="center" textRotation="0" wrapText="false" indent="0" shrinkToFit="false"/>
      <protection locked="true" hidden="false"/>
    </xf>
    <xf numFmtId="164" fontId="16" fillId="0" borderId="0" xfId="0" applyFont="true" applyBorder="false" applyAlignment="true" applyProtection="true">
      <alignment horizontal="center" vertical="bottom" textRotation="0" wrapText="tru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false"/>
    </xf>
    <xf numFmtId="164" fontId="16" fillId="0" borderId="10" xfId="0" applyFont="true" applyBorder="true" applyAlignment="true" applyProtection="true">
      <alignment horizontal="center" vertical="center" textRotation="0" wrapText="true" indent="0" shrinkToFit="false"/>
      <protection locked="true" hidden="false"/>
    </xf>
    <xf numFmtId="164" fontId="16" fillId="0" borderId="10" xfId="0" applyFont="true" applyBorder="true" applyAlignment="true" applyProtection="true">
      <alignment horizontal="center" vertical="center" textRotation="0" wrapText="true" indent="0" shrinkToFit="false"/>
      <protection locked="true" hidden="false"/>
    </xf>
    <xf numFmtId="164" fontId="16" fillId="0" borderId="11" xfId="0" applyFont="true" applyBorder="true" applyAlignment="true" applyProtection="true">
      <alignment horizontal="center" vertical="center" textRotation="0" wrapText="true" indent="0" shrinkToFit="false"/>
      <protection locked="true" hidden="false"/>
    </xf>
    <xf numFmtId="164" fontId="13" fillId="0" borderId="12" xfId="0" applyFont="true" applyBorder="true" applyAlignment="true" applyProtection="true">
      <alignment horizontal="general" vertical="bottom" textRotation="0" wrapText="false" indent="0" shrinkToFit="false"/>
      <protection locked="true" hidden="false"/>
    </xf>
    <xf numFmtId="164" fontId="13" fillId="3" borderId="0" xfId="0" applyFont="true" applyBorder="true" applyAlignment="true" applyProtection="true">
      <alignment horizontal="general" vertical="bottom" textRotation="0" wrapText="false" indent="0" shrinkToFit="false"/>
      <protection locked="true" hidden="false"/>
    </xf>
    <xf numFmtId="164" fontId="16" fillId="0" borderId="13" xfId="0" applyFont="true" applyBorder="true" applyAlignment="true" applyProtection="true">
      <alignment horizontal="center" vertical="center" textRotation="0" wrapText="true" indent="0" shrinkToFit="false"/>
      <protection locked="true" hidden="false"/>
    </xf>
    <xf numFmtId="164" fontId="16" fillId="0" borderId="14" xfId="0" applyFont="true" applyBorder="true" applyAlignment="true" applyProtection="true">
      <alignment horizontal="center" vertical="center" textRotation="0" wrapText="true" indent="0" shrinkToFit="false"/>
      <protection locked="true" hidden="false"/>
    </xf>
    <xf numFmtId="164" fontId="16" fillId="0" borderId="15" xfId="0" applyFont="true" applyBorder="true" applyAlignment="true" applyProtection="true">
      <alignment horizontal="center" vertical="center" textRotation="0" wrapText="true" indent="0" shrinkToFit="false"/>
      <protection locked="true" hidden="false"/>
    </xf>
    <xf numFmtId="164" fontId="13" fillId="0" borderId="13" xfId="0" applyFont="true" applyBorder="true" applyAlignment="true" applyProtection="true">
      <alignment horizontal="center" vertical="center" textRotation="0" wrapText="true" indent="0" shrinkToFit="false"/>
      <protection locked="true" hidden="false"/>
    </xf>
    <xf numFmtId="164" fontId="13" fillId="0" borderId="14" xfId="0" applyFont="true" applyBorder="true" applyAlignment="true" applyProtection="true">
      <alignment horizontal="center" vertical="center" textRotation="0" wrapText="true" indent="0" shrinkToFit="false"/>
      <protection locked="true" hidden="false"/>
    </xf>
    <xf numFmtId="164" fontId="13" fillId="0" borderId="14" xfId="0" applyFont="true" applyBorder="true" applyAlignment="true" applyProtection="true">
      <alignment horizontal="center" vertical="center" textRotation="0" wrapText="true" indent="0" shrinkToFit="false"/>
      <protection locked="true" hidden="false"/>
    </xf>
    <xf numFmtId="166" fontId="13" fillId="0" borderId="14" xfId="0" applyFont="true" applyBorder="true" applyAlignment="true" applyProtection="true">
      <alignment horizontal="center" vertical="center" textRotation="0" wrapText="true" indent="0" shrinkToFit="false"/>
      <protection locked="true" hidden="false"/>
    </xf>
    <xf numFmtId="164" fontId="13" fillId="0" borderId="13" xfId="0" applyFont="true" applyBorder="true" applyAlignment="true" applyProtection="true">
      <alignment horizontal="center" vertical="center" textRotation="0" wrapText="true" indent="0" shrinkToFit="false"/>
      <protection locked="true" hidden="false"/>
    </xf>
    <xf numFmtId="164" fontId="13" fillId="0" borderId="15" xfId="0" applyFont="true" applyBorder="true" applyAlignment="true" applyProtection="true">
      <alignment horizontal="center" vertical="center" textRotation="0" wrapText="true" indent="0" shrinkToFit="false"/>
      <protection locked="true" hidden="false"/>
    </xf>
    <xf numFmtId="166" fontId="13" fillId="0" borderId="13" xfId="0" applyFont="true" applyBorder="true" applyAlignment="true" applyProtection="true">
      <alignment horizontal="center" vertical="center" textRotation="0" wrapText="true" indent="0" shrinkToFit="false"/>
      <protection locked="true" hidden="false"/>
    </xf>
    <xf numFmtId="164" fontId="23" fillId="0" borderId="14" xfId="0" applyFont="true" applyBorder="true" applyAlignment="true" applyProtection="true">
      <alignment horizontal="general" vertical="center" textRotation="0" wrapText="true" indent="0" shrinkToFit="false"/>
      <protection locked="true" hidden="false"/>
    </xf>
    <xf numFmtId="164" fontId="13" fillId="0" borderId="14" xfId="0" applyFont="true" applyBorder="true" applyAlignment="true" applyProtection="true">
      <alignment horizontal="general" vertical="center" textRotation="0" wrapText="true" indent="0" shrinkToFit="false"/>
      <protection locked="true" hidden="false"/>
    </xf>
    <xf numFmtId="167" fontId="13" fillId="0" borderId="14" xfId="0" applyFont="true" applyBorder="true" applyAlignment="true" applyProtection="true">
      <alignment horizontal="center" vertical="center" textRotation="0" wrapText="true" indent="0" shrinkToFit="false"/>
      <protection locked="true" hidden="false"/>
    </xf>
    <xf numFmtId="166" fontId="13" fillId="0" borderId="10" xfId="0" applyFont="true" applyBorder="true" applyAlignment="true" applyProtection="true">
      <alignment horizontal="center" vertical="center" textRotation="0" wrapText="true" indent="0" shrinkToFit="false"/>
      <protection locked="true" hidden="false"/>
    </xf>
    <xf numFmtId="164" fontId="13" fillId="0" borderId="16" xfId="0" applyFont="true" applyBorder="true" applyAlignment="true" applyProtection="true">
      <alignment horizontal="general" vertical="center" textRotation="0" wrapText="true" indent="0" shrinkToFit="false"/>
      <protection locked="true" hidden="false"/>
    </xf>
    <xf numFmtId="164" fontId="13" fillId="0" borderId="10" xfId="0" applyFont="true" applyBorder="true" applyAlignment="true" applyProtection="true">
      <alignment horizontal="center" vertical="center" textRotation="0" wrapText="true" indent="0" shrinkToFit="false"/>
      <protection locked="true" hidden="false"/>
    </xf>
    <xf numFmtId="164" fontId="13" fillId="0" borderId="10" xfId="0" applyFont="true" applyBorder="true" applyAlignment="true" applyProtection="true">
      <alignment horizontal="center" vertical="center" textRotation="0" wrapText="true" indent="0" shrinkToFit="false"/>
      <protection locked="true" hidden="false"/>
    </xf>
    <xf numFmtId="164" fontId="13" fillId="0" borderId="10" xfId="0" applyFont="true" applyBorder="true" applyAlignment="true" applyProtection="true">
      <alignment horizontal="general" vertical="center" textRotation="0" wrapText="true" indent="0" shrinkToFit="false"/>
      <protection locked="true" hidden="false"/>
    </xf>
    <xf numFmtId="166" fontId="13" fillId="0" borderId="10"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general" vertical="center" textRotation="0" wrapText="true" indent="0" shrinkToFit="false"/>
      <protection locked="true" hidden="false"/>
    </xf>
    <xf numFmtId="167" fontId="13" fillId="0" borderId="10" xfId="0" applyFont="true" applyBorder="true" applyAlignment="true" applyProtection="true">
      <alignment horizontal="center" vertical="center" textRotation="0" wrapText="true" indent="0" shrinkToFit="false"/>
      <protection locked="true" hidden="false"/>
    </xf>
    <xf numFmtId="164" fontId="13" fillId="0" borderId="17" xfId="0" applyFont="true" applyBorder="true" applyAlignment="true" applyProtection="true">
      <alignment horizontal="general" vertical="bottom" textRotation="0" wrapText="false" indent="0" shrinkToFit="false"/>
      <protection locked="true" hidden="false"/>
    </xf>
    <xf numFmtId="164" fontId="13" fillId="0" borderId="14" xfId="0" applyFont="true" applyBorder="true" applyAlignment="true" applyProtection="true">
      <alignment horizontal="general" vertical="center" textRotation="0" wrapText="true" indent="0" shrinkToFit="false"/>
      <protection locked="true" hidden="false"/>
    </xf>
    <xf numFmtId="166" fontId="13" fillId="0" borderId="13" xfId="0" applyFont="true" applyBorder="true" applyAlignment="true" applyProtection="true">
      <alignment horizontal="center" vertical="center" textRotation="0" wrapText="true" indent="0" shrinkToFit="false"/>
      <protection locked="true" hidden="false"/>
    </xf>
    <xf numFmtId="164" fontId="13" fillId="0" borderId="14" xfId="0" applyFont="true" applyBorder="true" applyAlignment="true" applyProtection="true">
      <alignment horizontal="left" vertical="center" textRotation="0" wrapText="true" indent="0" shrinkToFit="false"/>
      <protection locked="true" hidden="false"/>
    </xf>
    <xf numFmtId="166" fontId="0" fillId="0" borderId="13"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0" fillId="0" borderId="14" xfId="0" applyFont="false" applyBorder="true" applyAlignment="true" applyProtection="true">
      <alignment horizontal="center" vertical="center" textRotation="0" wrapText="true" indent="0" shrinkToFit="false"/>
      <protection locked="true" hidden="false"/>
    </xf>
    <xf numFmtId="164" fontId="25" fillId="0" borderId="14" xfId="0" applyFont="true" applyBorder="true" applyAlignment="true" applyProtection="true">
      <alignment horizontal="center" vertical="center" textRotation="0" wrapText="true" indent="0" shrinkToFit="false"/>
      <protection locked="true" hidden="false"/>
    </xf>
    <xf numFmtId="164" fontId="23" fillId="0" borderId="14" xfId="0" applyFont="true" applyBorder="true" applyAlignment="true" applyProtection="true">
      <alignment horizontal="general" vertical="center" textRotation="0" wrapText="true" indent="0" shrinkToFit="false"/>
      <protection locked="true" hidden="false"/>
    </xf>
    <xf numFmtId="167" fontId="13" fillId="0" borderId="14" xfId="0" applyFont="true" applyBorder="true" applyAlignment="true" applyProtection="true">
      <alignment horizontal="center" vertical="center" textRotation="0" wrapText="true" indent="0" shrinkToFit="false"/>
      <protection locked="true" hidden="false"/>
    </xf>
    <xf numFmtId="166" fontId="13" fillId="0" borderId="18" xfId="0" applyFont="true" applyBorder="true" applyAlignment="true" applyProtection="true">
      <alignment horizontal="center" vertical="center" textRotation="0" wrapText="true" indent="0" shrinkToFit="false"/>
      <protection locked="true" hidden="false"/>
    </xf>
    <xf numFmtId="164" fontId="23" fillId="0" borderId="16" xfId="0" applyFont="true" applyBorder="true" applyAlignment="true" applyProtection="true">
      <alignment horizontal="general" vertical="center" textRotation="0" wrapText="true" indent="0" shrinkToFit="false"/>
      <protection locked="true" hidden="false"/>
    </xf>
    <xf numFmtId="164" fontId="13" fillId="0" borderId="16" xfId="0" applyFont="true" applyBorder="true" applyAlignment="true" applyProtection="true">
      <alignment horizontal="center" vertical="center" textRotation="0" wrapText="true" indent="0" shrinkToFit="false"/>
      <protection locked="true" hidden="false"/>
    </xf>
    <xf numFmtId="164" fontId="13" fillId="0" borderId="16" xfId="0" applyFont="true" applyBorder="true" applyAlignment="true" applyProtection="true">
      <alignment horizontal="center" vertical="center" textRotation="0" wrapText="true" indent="0" shrinkToFit="false"/>
      <protection locked="true" hidden="false"/>
    </xf>
    <xf numFmtId="164" fontId="13" fillId="0" borderId="19" xfId="0" applyFont="true" applyBorder="true" applyAlignment="true" applyProtection="true">
      <alignment horizontal="center" vertical="center" textRotation="0" wrapText="true" indent="0" shrinkToFit="false"/>
      <protection locked="true" hidden="false"/>
    </xf>
    <xf numFmtId="164" fontId="23" fillId="0" borderId="20" xfId="0" applyFont="true" applyBorder="true" applyAlignment="true" applyProtection="true">
      <alignment horizontal="general" vertical="center" textRotation="0" wrapText="true" indent="0" shrinkToFit="false"/>
      <protection locked="true" hidden="false"/>
    </xf>
    <xf numFmtId="164" fontId="13" fillId="0" borderId="21" xfId="0" applyFont="true" applyBorder="true" applyAlignment="true" applyProtection="true">
      <alignment horizontal="center" vertical="center" textRotation="0" wrapText="true" indent="0" shrinkToFit="false"/>
      <protection locked="true" hidden="false"/>
    </xf>
    <xf numFmtId="164" fontId="13" fillId="0" borderId="21" xfId="0" applyFont="true" applyBorder="true" applyAlignment="true" applyProtection="true">
      <alignment horizontal="center" vertical="center" textRotation="0" wrapText="true" indent="0" shrinkToFit="false"/>
      <protection locked="true" hidden="false"/>
    </xf>
    <xf numFmtId="164" fontId="13" fillId="0" borderId="21" xfId="0" applyFont="true" applyBorder="true" applyAlignment="true" applyProtection="true">
      <alignment horizontal="general" vertical="center" textRotation="0" wrapText="true" indent="0" shrinkToFit="false"/>
      <protection locked="true" hidden="false"/>
    </xf>
    <xf numFmtId="167" fontId="13" fillId="0" borderId="21" xfId="0" applyFont="true" applyBorder="true" applyAlignment="true" applyProtection="true">
      <alignment horizontal="general" vertical="center" textRotation="0" wrapText="true" indent="0" shrinkToFit="false"/>
      <protection locked="true" hidden="false"/>
    </xf>
    <xf numFmtId="164" fontId="13" fillId="0" borderId="22" xfId="0" applyFont="true" applyBorder="true" applyAlignment="true" applyProtection="true">
      <alignment horizontal="general"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3" fillId="0" borderId="23" xfId="0" applyFont="true" applyBorder="true" applyAlignment="true" applyProtection="true">
      <alignment horizontal="center" vertical="center" textRotation="0" wrapText="true" indent="0" shrinkToFit="false"/>
      <protection locked="true" hidden="false"/>
    </xf>
    <xf numFmtId="167" fontId="13" fillId="0" borderId="24" xfId="0" applyFont="true" applyBorder="true" applyAlignment="true" applyProtection="true">
      <alignment horizontal="center" vertical="center" textRotation="0" wrapText="true" indent="0" shrinkToFit="false"/>
      <protection locked="true" hidden="false"/>
    </xf>
    <xf numFmtId="167" fontId="13" fillId="0" borderId="24" xfId="0" applyFont="true" applyBorder="true" applyAlignment="true" applyProtection="true">
      <alignment horizontal="general" vertical="center" textRotation="0" wrapText="true" indent="0" shrinkToFit="false"/>
      <protection locked="true" hidden="false"/>
    </xf>
    <xf numFmtId="167" fontId="13" fillId="0" borderId="18" xfId="0" applyFont="true" applyBorder="true" applyAlignment="true" applyProtection="true">
      <alignment horizontal="general" vertical="center" textRotation="0" wrapText="true" indent="0" shrinkToFit="false"/>
      <protection locked="true" hidden="false"/>
    </xf>
    <xf numFmtId="167" fontId="13" fillId="0" borderId="18" xfId="0" applyFont="true" applyBorder="true" applyAlignment="true" applyProtection="true">
      <alignment horizontal="general" vertical="center" textRotation="0" wrapText="true" indent="0" shrinkToFit="false"/>
      <protection locked="true" hidden="false"/>
    </xf>
    <xf numFmtId="167" fontId="13" fillId="0" borderId="0" xfId="0" applyFont="true" applyBorder="false" applyAlignment="true" applyProtection="true">
      <alignment horizontal="general" vertical="bottom" textRotation="0" wrapText="false" indent="0" shrinkToFit="false"/>
      <protection locked="true" hidden="false"/>
    </xf>
    <xf numFmtId="167" fontId="25" fillId="0" borderId="13" xfId="0" applyFont="true" applyBorder="true" applyAlignment="true" applyProtection="true">
      <alignment horizontal="general" vertical="center" textRotation="0" wrapText="true" indent="0" shrinkToFit="false"/>
      <protection locked="true" hidden="false"/>
    </xf>
    <xf numFmtId="167" fontId="13" fillId="0" borderId="13" xfId="0" applyFont="true" applyBorder="true" applyAlignment="true" applyProtection="true">
      <alignment horizontal="general" vertical="bottom" textRotation="0" wrapText="false" indent="0" shrinkToFit="false"/>
      <protection locked="true" hidden="false"/>
    </xf>
    <xf numFmtId="167" fontId="13" fillId="0" borderId="13" xfId="0" applyFont="true" applyBorder="true" applyAlignment="true" applyProtection="true">
      <alignment horizontal="general" vertical="center" textRotation="0" wrapText="true" indent="0" shrinkToFit="false"/>
      <protection locked="true" hidden="false"/>
    </xf>
    <xf numFmtId="164" fontId="13" fillId="0" borderId="22" xfId="0" applyFont="true" applyBorder="true" applyAlignment="true" applyProtection="true">
      <alignment horizontal="general" vertical="center" textRotation="0" wrapText="true" indent="0" shrinkToFit="false"/>
      <protection locked="true" hidden="false"/>
    </xf>
    <xf numFmtId="164" fontId="13" fillId="0" borderId="23"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4" fontId="26" fillId="0" borderId="0" xfId="0" applyFont="true" applyBorder="true" applyAlignment="true" applyProtection="true">
      <alignment horizontal="general" vertical="bottom" textRotation="0" wrapText="true" indent="0" shrinkToFit="false"/>
      <protection locked="true" hidden="false"/>
    </xf>
    <xf numFmtId="164" fontId="26" fillId="0" borderId="0" xfId="0" applyFont="true" applyBorder="false" applyAlignment="true" applyProtection="true">
      <alignment horizontal="left" vertical="top" textRotation="0" wrapText="false" indent="0" shrinkToFit="false"/>
      <protection locked="true" hidden="false"/>
    </xf>
    <xf numFmtId="164" fontId="26" fillId="0" borderId="0" xfId="0" applyFont="true" applyBorder="false" applyAlignment="true" applyProtection="true">
      <alignment horizontal="left" vertical="top" textRotation="0" wrapText="false" indent="0" shrinkToFit="false"/>
      <protection locked="true" hidden="false"/>
    </xf>
    <xf numFmtId="164" fontId="15" fillId="0" borderId="0" xfId="0" applyFont="true" applyBorder="true" applyAlignment="true" applyProtection="true">
      <alignment horizontal="center" vertical="bottom" textRotation="0" wrapText="true" indent="0" shrinkToFit="false"/>
      <protection locked="true" hidden="false"/>
    </xf>
    <xf numFmtId="164" fontId="15" fillId="0" borderId="10" xfId="0" applyFont="true" applyBorder="true" applyAlignment="true" applyProtection="true">
      <alignment horizontal="center" vertical="center" textRotation="0" wrapText="true" indent="0" shrinkToFit="false"/>
      <protection locked="true" hidden="false"/>
    </xf>
    <xf numFmtId="164" fontId="15" fillId="0" borderId="23" xfId="0" applyFont="true" applyBorder="true" applyAlignment="true" applyProtection="true">
      <alignment horizontal="center" vertical="center" textRotation="0" wrapText="true" indent="0" shrinkToFit="false"/>
      <protection locked="true" hidden="false"/>
    </xf>
    <xf numFmtId="164" fontId="14" fillId="0" borderId="17"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4" fillId="0" borderId="13" xfId="0" applyFont="true" applyBorder="true" applyAlignment="true" applyProtection="true">
      <alignment horizontal="center" vertical="center" textRotation="0" wrapText="true" indent="0" shrinkToFit="false"/>
      <protection locked="true" hidden="false"/>
    </xf>
    <xf numFmtId="164" fontId="14" fillId="0" borderId="14" xfId="0" applyFont="true" applyBorder="true" applyAlignment="true" applyProtection="true">
      <alignment horizontal="center" vertical="center" textRotation="0" wrapText="true" indent="0" shrinkToFit="false"/>
      <protection locked="true" hidden="false"/>
    </xf>
    <xf numFmtId="164" fontId="15" fillId="0" borderId="13" xfId="0" applyFont="true" applyBorder="true" applyAlignment="true" applyProtection="true">
      <alignment horizontal="general" vertical="center" textRotation="0" wrapText="true" indent="0" shrinkToFit="false"/>
      <protection locked="true" hidden="false"/>
    </xf>
    <xf numFmtId="164" fontId="15" fillId="0" borderId="14" xfId="0" applyFont="true" applyBorder="true" applyAlignment="true" applyProtection="true">
      <alignment horizontal="center" vertical="center" textRotation="0" wrapText="true" indent="0" shrinkToFit="false"/>
      <protection locked="true" hidden="false"/>
    </xf>
    <xf numFmtId="167" fontId="15" fillId="0" borderId="14" xfId="0" applyFont="true" applyBorder="true" applyAlignment="true" applyProtection="true">
      <alignment horizontal="center" vertical="center" textRotation="0" wrapText="true" indent="0" shrinkToFit="false"/>
      <protection locked="true" hidden="false"/>
    </xf>
    <xf numFmtId="164" fontId="15" fillId="0" borderId="14" xfId="0" applyFont="true" applyBorder="true" applyAlignment="true" applyProtection="true">
      <alignment horizontal="general" vertical="center" textRotation="0" wrapText="true" indent="0" shrinkToFit="false"/>
      <protection locked="true" hidden="false"/>
    </xf>
    <xf numFmtId="164" fontId="14" fillId="0" borderId="13" xfId="0" applyFont="true" applyBorder="true" applyAlignment="true" applyProtection="true">
      <alignment horizontal="general" vertical="center" textRotation="0" wrapText="true" indent="0" shrinkToFit="false"/>
      <protection locked="true" hidden="false"/>
    </xf>
    <xf numFmtId="167" fontId="14" fillId="0" borderId="14" xfId="0" applyFont="true" applyBorder="true" applyAlignment="true" applyProtection="true">
      <alignment horizontal="center" vertical="center" textRotation="0" wrapText="true" indent="0" shrinkToFit="false"/>
      <protection locked="true" hidden="false"/>
    </xf>
    <xf numFmtId="164" fontId="14" fillId="0" borderId="14" xfId="0" applyFont="true" applyBorder="true" applyAlignment="true" applyProtection="true">
      <alignment horizontal="general" vertical="center" textRotation="0" wrapText="true" indent="0" shrinkToFit="false"/>
      <protection locked="true" hidden="false"/>
    </xf>
    <xf numFmtId="168" fontId="14" fillId="0" borderId="14" xfId="0" applyFont="true" applyBorder="true" applyAlignment="true" applyProtection="true">
      <alignment horizontal="center" vertical="center" textRotation="0" wrapText="true" indent="0" shrinkToFit="false"/>
      <protection locked="true" hidden="false"/>
    </xf>
    <xf numFmtId="169" fontId="14" fillId="0" borderId="14" xfId="0" applyFont="true" applyBorder="true" applyAlignment="true" applyProtection="true">
      <alignment horizontal="center" vertical="center" textRotation="0" wrapText="true" indent="0" shrinkToFit="false"/>
      <protection locked="true" hidden="false"/>
    </xf>
    <xf numFmtId="170" fontId="14" fillId="0" borderId="14" xfId="0" applyFont="true" applyBorder="true" applyAlignment="true" applyProtection="true">
      <alignment horizontal="center" vertical="center" textRotation="0" wrapText="true" indent="0" shrinkToFit="false"/>
      <protection locked="true" hidden="false"/>
    </xf>
    <xf numFmtId="171" fontId="14" fillId="0" borderId="14"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true" applyAlignment="true" applyProtection="true">
      <alignment horizontal="center" vertical="top" textRotation="0" wrapText="tru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27" fillId="0" borderId="3"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left" vertical="bottom" textRotation="0" wrapText="true" indent="0" shrinkToFit="false"/>
      <protection locked="true" hidden="false"/>
    </xf>
    <xf numFmtId="164" fontId="13"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16" fillId="0" borderId="0" xfId="0" applyFont="true" applyBorder="true" applyAlignment="true" applyProtection="true">
      <alignment horizontal="left" vertical="bottom" textRotation="0" wrapText="false" indent="0" shrinkToFit="false"/>
      <protection locked="true" hidden="false"/>
    </xf>
    <xf numFmtId="166" fontId="16" fillId="0" borderId="1" xfId="0" applyFont="true" applyBorder="true" applyAlignment="true" applyProtection="true">
      <alignment horizontal="center" vertical="bottom" textRotation="0" wrapText="false" indent="0" shrinkToFit="false"/>
      <protection locked="true" hidden="false"/>
    </xf>
    <xf numFmtId="166" fontId="16" fillId="0" borderId="0"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3" fillId="0" borderId="4"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top" textRotation="0" wrapText="false" indent="0" shrinkToFit="false"/>
      <protection locked="true" hidden="false"/>
    </xf>
    <xf numFmtId="164" fontId="13" fillId="0" borderId="0" xfId="0" applyFont="true" applyBorder="true" applyAlignment="true" applyProtection="true">
      <alignment horizontal="center" vertical="top" textRotation="0" wrapText="false" indent="0" shrinkToFit="false"/>
      <protection locked="true" hidden="false"/>
    </xf>
    <xf numFmtId="166" fontId="13" fillId="0" borderId="2" xfId="0" applyFont="true" applyBorder="true" applyAlignment="true" applyProtection="true">
      <alignment horizontal="center"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6" fontId="13" fillId="0" borderId="2" xfId="0" applyFont="true" applyBorder="true" applyAlignment="true" applyProtection="true">
      <alignment horizontal="right" vertical="center" textRotation="0" wrapText="false" indent="0" shrinkToFit="false"/>
      <protection locked="true" hidden="false"/>
    </xf>
    <xf numFmtId="164" fontId="16" fillId="0" borderId="0" xfId="0" applyFont="true" applyBorder="true" applyAlignment="true" applyProtection="true">
      <alignment horizontal="center" vertical="bottom" textRotation="0" wrapText="false" indent="0" shrinkToFit="false"/>
      <protection locked="true" hidden="false"/>
    </xf>
    <xf numFmtId="166" fontId="16" fillId="0" borderId="0" xfId="0" applyFont="true" applyBorder="true" applyAlignment="true" applyProtection="true">
      <alignment horizontal="center" vertical="bottom" textRotation="0" wrapText="false" indent="0" shrinkToFit="false"/>
      <protection locked="true" hidden="false"/>
    </xf>
    <xf numFmtId="164" fontId="16" fillId="0" borderId="0" xfId="0" applyFont="true" applyBorder="true" applyAlignment="true" applyProtection="true">
      <alignment horizontal="left" vertical="bottom" textRotation="0" wrapText="true" indent="0" shrinkToFit="false"/>
      <protection locked="true" hidden="false"/>
    </xf>
    <xf numFmtId="166" fontId="16" fillId="0" borderId="2" xfId="0" applyFont="true" applyBorder="true" applyAlignment="true" applyProtection="true">
      <alignment horizontal="center" vertical="bottom" textRotation="0" wrapText="false" indent="0" shrinkToFit="false"/>
      <protection locked="true" hidden="false"/>
    </xf>
    <xf numFmtId="164" fontId="16" fillId="0" borderId="2" xfId="0" applyFont="true" applyBorder="true" applyAlignment="true" applyProtection="true">
      <alignment horizontal="center" vertical="center" textRotation="0" wrapText="true" indent="0" shrinkToFit="false"/>
      <protection locked="true" hidden="false"/>
    </xf>
    <xf numFmtId="164" fontId="16" fillId="0" borderId="6" xfId="0" applyFont="true" applyBorder="true" applyAlignment="true" applyProtection="true">
      <alignment horizontal="center" vertical="center" textRotation="0" wrapText="true" indent="0" shrinkToFit="false"/>
      <protection locked="true" hidden="false"/>
    </xf>
    <xf numFmtId="164" fontId="16" fillId="0" borderId="0"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left" vertical="top" textRotation="0" wrapText="true" indent="0" shrinkToFit="false"/>
      <protection locked="true" hidden="false"/>
    </xf>
    <xf numFmtId="167" fontId="13" fillId="0" borderId="4" xfId="0" applyFont="true" applyBorder="true" applyAlignment="true" applyProtection="true">
      <alignment horizontal="center" vertical="center" textRotation="0" wrapText="false" indent="0" shrinkToFit="false"/>
      <protection locked="true" hidden="false"/>
    </xf>
    <xf numFmtId="166" fontId="16" fillId="0" borderId="2" xfId="0" applyFont="true" applyBorder="true" applyAlignment="true" applyProtection="true">
      <alignment horizontal="center" vertical="center" textRotation="0" wrapText="false" indent="0" shrinkToFit="false"/>
      <protection locked="true" hidden="false"/>
    </xf>
    <xf numFmtId="166" fontId="16" fillId="0" borderId="5" xfId="0" applyFont="true" applyBorder="true" applyAlignment="true" applyProtection="true">
      <alignment horizontal="right" vertical="center" textRotation="0" wrapText="false" indent="0" shrinkToFit="false"/>
      <protection locked="true" hidden="false"/>
    </xf>
    <xf numFmtId="167" fontId="16" fillId="0" borderId="2"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false" indent="0" shrinkToFit="false"/>
      <protection locked="true" hidden="false"/>
    </xf>
    <xf numFmtId="166" fontId="16" fillId="0" borderId="0" xfId="0" applyFont="true" applyBorder="true" applyAlignment="true" applyProtection="true">
      <alignment horizontal="center" vertical="center" textRotation="0" wrapText="false" indent="0" shrinkToFit="false"/>
      <protection locked="true" hidden="false"/>
    </xf>
    <xf numFmtId="166" fontId="16" fillId="0" borderId="0" xfId="0" applyFont="true" applyBorder="true" applyAlignment="true" applyProtection="true">
      <alignment horizontal="right" vertical="center" textRotation="0" wrapText="false" indent="0" shrinkToFit="false"/>
      <protection locked="true" hidden="false"/>
    </xf>
    <xf numFmtId="167" fontId="16" fillId="0" borderId="0"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top"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6" fontId="12" fillId="0" borderId="0" xfId="0" applyFont="true" applyBorder="true" applyAlignment="true" applyProtection="true">
      <alignment horizontal="center" vertical="center" textRotation="0" wrapText="false" indent="0" shrinkToFit="false"/>
      <protection locked="true" hidden="false"/>
    </xf>
    <xf numFmtId="166" fontId="12" fillId="0" borderId="0" xfId="0" applyFont="true" applyBorder="true" applyAlignment="true" applyProtection="true">
      <alignment horizontal="right"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6" fontId="13" fillId="0" borderId="25"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bottom" textRotation="0" wrapText="false" indent="0" shrinkToFit="false"/>
      <protection locked="true" hidden="false"/>
    </xf>
    <xf numFmtId="167" fontId="13" fillId="0" borderId="2"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7" fontId="13" fillId="0" borderId="0" xfId="0" applyFont="true" applyBorder="true" applyAlignment="true" applyProtection="true">
      <alignment horizontal="center" vertical="center" textRotation="0" wrapText="false" indent="0" shrinkToFit="false"/>
      <protection locked="true" hidden="false"/>
    </xf>
    <xf numFmtId="164" fontId="16" fillId="0" borderId="2" xfId="0" applyFont="true" applyBorder="true" applyAlignment="true" applyProtection="true">
      <alignment horizontal="center" vertical="bottom" textRotation="0" wrapText="false" indent="0" shrinkToFit="false"/>
      <protection locked="true" hidden="false"/>
    </xf>
    <xf numFmtId="164" fontId="16" fillId="0" borderId="2"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bottom" textRotation="0" wrapText="true" indent="0" shrinkToFit="false"/>
      <protection locked="true" hidden="false"/>
    </xf>
    <xf numFmtId="167" fontId="13" fillId="0" borderId="2" xfId="0" applyFont="true" applyBorder="true" applyAlignment="true" applyProtection="true">
      <alignment horizontal="center" vertical="top" textRotation="0" wrapText="false" indent="0" shrinkToFit="false"/>
      <protection locked="tru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false"/>
    </xf>
    <xf numFmtId="166" fontId="11" fillId="0" borderId="1" xfId="0" applyFont="true" applyBorder="true" applyAlignment="true" applyProtection="true">
      <alignment horizontal="center" vertical="bottom" textRotation="0" wrapText="false" indent="0" shrinkToFit="false"/>
      <protection locked="true" hidden="false"/>
    </xf>
    <xf numFmtId="166" fontId="11" fillId="0" borderId="0" xfId="0" applyFont="true" applyBorder="true" applyAlignment="true" applyProtection="true">
      <alignment horizontal="left" vertical="bottom" textRotation="0" wrapText="false" indent="0" shrinkToFit="false"/>
      <protection locked="true" hidden="false"/>
    </xf>
    <xf numFmtId="164" fontId="26" fillId="0" borderId="0" xfId="0" applyFont="true" applyBorder="true" applyAlignment="true" applyProtection="true">
      <alignment horizontal="left" vertical="bottom" textRotation="0" wrapText="false" indent="0" shrinkToFit="false"/>
      <protection locked="true" hidden="false"/>
    </xf>
    <xf numFmtId="164" fontId="26" fillId="0" borderId="0" xfId="0" applyFont="true" applyBorder="true" applyAlignment="true" applyProtection="true">
      <alignment horizontal="center" vertical="top" textRotation="0" wrapText="false" indent="0" shrinkToFit="false"/>
      <protection locked="true" hidden="false"/>
    </xf>
    <xf numFmtId="166" fontId="13" fillId="0" borderId="2" xfId="0" applyFont="true" applyBorder="true" applyAlignment="true" applyProtection="true">
      <alignment horizontal="left"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6"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left" vertical="bottom" textRotation="0" wrapText="true" indent="0" shrinkToFit="false"/>
      <protection locked="true" hidden="false"/>
    </xf>
    <xf numFmtId="164" fontId="6" fillId="2" borderId="0" xfId="0" applyFont="true" applyBorder="true" applyAlignment="true" applyProtection="true">
      <alignment horizontal="left" vertical="bottom" textRotation="0" wrapText="false" indent="0" shrinkToFit="false"/>
      <protection locked="true" hidden="false"/>
    </xf>
    <xf numFmtId="164" fontId="16" fillId="2" borderId="0" xfId="0" applyFont="true" applyBorder="true" applyAlignment="true" applyProtection="true">
      <alignment horizontal="center" vertical="bottom" textRotation="0" wrapText="false" indent="0" shrinkToFit="false"/>
      <protection locked="true" hidden="false"/>
    </xf>
    <xf numFmtId="164" fontId="13" fillId="2" borderId="0" xfId="0" applyFont="true" applyBorder="true" applyAlignment="true" applyProtection="true">
      <alignment horizontal="left"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6" fontId="16" fillId="2" borderId="1" xfId="0" applyFont="true" applyBorder="true" applyAlignment="true" applyProtection="true">
      <alignment horizontal="left"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left" vertical="bottom" textRotation="0" wrapText="false" indent="0" shrinkToFit="false"/>
      <protection locked="true" hidden="false"/>
    </xf>
    <xf numFmtId="164" fontId="6" fillId="2" borderId="2" xfId="0" applyFont="true" applyBorder="true" applyAlignment="true" applyProtection="true">
      <alignment horizontal="center" vertical="center" textRotation="0" wrapText="true" indent="0" shrinkToFit="false"/>
      <protection locked="true" hidden="false"/>
    </xf>
    <xf numFmtId="164" fontId="6" fillId="2" borderId="0" xfId="0" applyFont="true" applyBorder="true" applyAlignment="true" applyProtection="true">
      <alignment horizontal="center" vertical="center" textRotation="0" wrapText="true" indent="0" shrinkToFit="false"/>
      <protection locked="true" hidden="false"/>
    </xf>
    <xf numFmtId="164" fontId="6" fillId="2" borderId="2" xfId="0" applyFont="true" applyBorder="true" applyAlignment="true" applyProtection="true">
      <alignment horizontal="center" vertical="top" textRotation="0" wrapText="false" indent="0" shrinkToFit="false"/>
      <protection locked="true" hidden="false"/>
    </xf>
    <xf numFmtId="164" fontId="6" fillId="2" borderId="0" xfId="0" applyFont="true" applyBorder="true" applyAlignment="true" applyProtection="true">
      <alignment horizontal="center" vertical="top" textRotation="0" wrapText="false" indent="0" shrinkToFit="false"/>
      <protection locked="true" hidden="false"/>
    </xf>
    <xf numFmtId="164" fontId="6" fillId="2" borderId="0" xfId="0" applyFont="true" applyBorder="true" applyAlignment="true" applyProtection="true">
      <alignment horizontal="left" vertical="center" textRotation="0" wrapText="false" indent="0" shrinkToFit="false"/>
      <protection locked="true" hidden="false"/>
    </xf>
    <xf numFmtId="167" fontId="6" fillId="2" borderId="2" xfId="0" applyFont="true" applyBorder="true" applyAlignment="true" applyProtection="true">
      <alignment horizontal="right" vertical="center" textRotation="0" wrapText="false" indent="0" shrinkToFit="false"/>
      <protection locked="true" hidden="false"/>
    </xf>
    <xf numFmtId="167" fontId="6" fillId="2" borderId="2" xfId="0" applyFont="true" applyBorder="true" applyAlignment="true" applyProtection="true">
      <alignment horizontal="left" vertical="center" textRotation="0" wrapText="true" indent="0" shrinkToFit="false"/>
      <protection locked="true" hidden="false"/>
    </xf>
    <xf numFmtId="167" fontId="6" fillId="2" borderId="2" xfId="0" applyFont="true" applyBorder="true" applyAlignment="true" applyProtection="true">
      <alignment horizontal="center" vertical="center" textRotation="0" wrapText="false" indent="0" shrinkToFit="false"/>
      <protection locked="true" hidden="false"/>
    </xf>
    <xf numFmtId="167" fontId="13" fillId="2" borderId="2" xfId="0" applyFont="true" applyBorder="true" applyAlignment="true" applyProtection="true">
      <alignment horizontal="center" vertical="center" textRotation="0" wrapText="false" indent="0" shrinkToFit="false"/>
      <protection locked="true" hidden="false"/>
    </xf>
    <xf numFmtId="167" fontId="6" fillId="2" borderId="2" xfId="0" applyFont="true" applyBorder="true" applyAlignment="true" applyProtection="true">
      <alignment horizontal="right" vertical="center" textRotation="0" wrapText="tru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7" fontId="6" fillId="2" borderId="0" xfId="0" applyFont="true" applyBorder="true" applyAlignment="true" applyProtection="true">
      <alignment horizontal="center" vertical="center" textRotation="0" wrapText="false" indent="0" shrinkToFit="false"/>
      <protection locked="true" hidden="false"/>
    </xf>
    <xf numFmtId="167" fontId="6" fillId="2" borderId="2" xfId="0" applyFont="true" applyBorder="true" applyAlignment="true" applyProtection="true">
      <alignment horizontal="center" vertical="center" textRotation="0" wrapText="tru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7" fontId="10" fillId="2" borderId="2" xfId="0" applyFont="true" applyBorder="true" applyAlignment="true" applyProtection="true">
      <alignment horizontal="right" vertical="center" textRotation="0" wrapText="false" indent="0" shrinkToFit="false"/>
      <protection locked="true" hidden="false"/>
    </xf>
    <xf numFmtId="167" fontId="10" fillId="2" borderId="2"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true" applyAlignment="true" applyProtection="true">
      <alignment horizontal="left" vertical="center" textRotation="0" wrapText="false" indent="0" shrinkToFit="false"/>
      <protection locked="true" hidden="false"/>
    </xf>
    <xf numFmtId="167" fontId="10" fillId="2" borderId="0" xfId="0" applyFont="true" applyBorder="true" applyAlignment="true" applyProtection="true">
      <alignment horizontal="center" vertical="center" textRotation="0" wrapText="false" indent="0" shrinkToFit="false"/>
      <protection locked="true" hidden="false"/>
    </xf>
    <xf numFmtId="167" fontId="10" fillId="2" borderId="0" xfId="0" applyFont="true" applyBorder="true" applyAlignment="true" applyProtection="true">
      <alignment horizontal="right" vertical="center" textRotation="0" wrapText="false" indent="0" shrinkToFit="false"/>
      <protection locked="true" hidden="false"/>
    </xf>
    <xf numFmtId="164" fontId="30" fillId="2" borderId="0" xfId="0" applyFont="true" applyBorder="true" applyAlignment="true" applyProtection="true">
      <alignment horizontal="center" vertical="center" textRotation="0" wrapText="false" indent="0" shrinkToFit="false"/>
      <protection locked="true" hidden="false"/>
    </xf>
    <xf numFmtId="164" fontId="30" fillId="2"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64" fontId="10" fillId="2" borderId="1" xfId="0" applyFont="true" applyBorder="true" applyAlignment="true" applyProtection="true">
      <alignment horizontal="left" vertical="center" textRotation="0" wrapText="true" indent="0" shrinkToFit="false"/>
      <protection locked="true" hidden="false"/>
    </xf>
    <xf numFmtId="164" fontId="10" fillId="2" borderId="2" xfId="0" applyFont="true" applyBorder="true" applyAlignment="true" applyProtection="true">
      <alignment horizontal="center" vertical="center" textRotation="0" wrapText="true" indent="0" shrinkToFit="false"/>
      <protection locked="true" hidden="false"/>
    </xf>
    <xf numFmtId="169" fontId="6" fillId="2" borderId="2" xfId="0" applyFont="true" applyBorder="true" applyAlignment="true" applyProtection="true">
      <alignment horizontal="right" vertical="center" textRotation="0" wrapText="false" indent="0" shrinkToFit="false"/>
      <protection locked="true" hidden="false"/>
    </xf>
    <xf numFmtId="167" fontId="10" fillId="2" borderId="2" xfId="0" applyFont="true" applyBorder="true" applyAlignment="true" applyProtection="true">
      <alignment horizontal="right" vertical="center" textRotation="0" wrapText="true" indent="0" shrinkToFit="false"/>
      <protection locked="true" hidden="false"/>
    </xf>
    <xf numFmtId="164" fontId="10" fillId="2" borderId="0" xfId="0" applyFont="true" applyBorder="true" applyAlignment="true" applyProtection="true">
      <alignment horizontal="general" vertical="center" textRotation="0" wrapText="false" indent="0" shrinkToFit="false"/>
      <protection locked="true" hidden="false"/>
    </xf>
    <xf numFmtId="167" fontId="10" fillId="2" borderId="0" xfId="0" applyFont="true" applyBorder="true" applyAlignment="true" applyProtection="true">
      <alignment horizontal="general" vertical="center" textRotation="0" wrapText="false" indent="0" shrinkToFit="false"/>
      <protection locked="true" hidden="false"/>
    </xf>
    <xf numFmtId="167" fontId="10" fillId="2" borderId="2" xfId="0" applyFont="true" applyBorder="true" applyAlignment="true" applyProtection="true">
      <alignment horizontal="center" vertical="center" textRotation="0" wrapText="true" indent="0" shrinkToFit="false"/>
      <protection locked="true" hidden="false"/>
    </xf>
    <xf numFmtId="164" fontId="10" fillId="2" borderId="2"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true" hidden="false"/>
    </xf>
    <xf numFmtId="172" fontId="6" fillId="2" borderId="2" xfId="0" applyFont="true" applyBorder="true" applyAlignment="true" applyProtection="true">
      <alignment horizontal="right" vertical="center" textRotation="0" wrapText="false" indent="0" shrinkToFit="false"/>
      <protection locked="true" hidden="false"/>
    </xf>
    <xf numFmtId="167"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10" fillId="2" borderId="1" xfId="0" applyFont="true" applyBorder="true" applyAlignment="true" applyProtection="true">
      <alignment horizontal="left" vertical="bottom" textRotation="0" wrapText="false" indent="0" shrinkToFit="false"/>
      <protection locked="true" hidden="false"/>
    </xf>
    <xf numFmtId="164" fontId="10" fillId="2" borderId="0" xfId="0" applyFont="true" applyBorder="true" applyAlignment="true" applyProtection="true">
      <alignment horizontal="left" vertical="bottom" textRotation="0" wrapText="false" indent="0" shrinkToFit="false"/>
      <protection locked="true" hidden="false"/>
    </xf>
    <xf numFmtId="164" fontId="6" fillId="2" borderId="2" xfId="0" applyFont="true" applyBorder="true" applyAlignment="true" applyProtection="true">
      <alignment horizontal="center" vertical="bottom" textRotation="0" wrapText="false" indent="0" shrinkToFit="false"/>
      <protection locked="true" hidden="false"/>
    </xf>
    <xf numFmtId="167" fontId="6" fillId="2" borderId="2" xfId="0" applyFont="true" applyBorder="true" applyAlignment="true" applyProtection="true">
      <alignment horizontal="center" vertical="bottom" textRotation="0" wrapText="false" indent="0" shrinkToFit="false"/>
      <protection locked="true" hidden="false"/>
    </xf>
    <xf numFmtId="167" fontId="6" fillId="2" borderId="0" xfId="0" applyFont="true" applyBorder="true" applyAlignment="true" applyProtection="true">
      <alignment horizontal="center" vertical="bottom" textRotation="0" wrapText="false" indent="0" shrinkToFit="false"/>
      <protection locked="true" hidden="false"/>
    </xf>
    <xf numFmtId="167" fontId="16" fillId="2" borderId="2" xfId="0" applyFont="true" applyBorder="true" applyAlignment="true" applyProtection="true">
      <alignment horizontal="center" vertical="bottom" textRotation="0" wrapText="false" indent="0" shrinkToFit="false"/>
      <protection locked="true" hidden="false"/>
    </xf>
    <xf numFmtId="164" fontId="16" fillId="0" borderId="26" xfId="0" applyFont="true" applyBorder="true" applyAlignment="true" applyProtection="true">
      <alignment horizontal="center" vertical="bottom" textRotation="0" wrapText="fals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top" textRotation="0" wrapText="false" indent="0" shrinkToFit="false"/>
      <protection locked="true" hidden="false"/>
    </xf>
    <xf numFmtId="164" fontId="6" fillId="0" borderId="0" xfId="0" applyFont="true" applyBorder="true" applyAlignment="true" applyProtection="true">
      <alignment horizontal="center" vertical="top" textRotation="0" wrapText="false" indent="0" shrinkToFit="false"/>
      <protection locked="true" hidden="false"/>
    </xf>
    <xf numFmtId="166" fontId="10" fillId="0" borderId="2" xfId="0"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6" fontId="6" fillId="0" borderId="2"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left"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7" fontId="6" fillId="0" borderId="2"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72" fontId="6" fillId="0" borderId="2"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7" fontId="10" fillId="0" borderId="2" xfId="0" applyFont="true" applyBorder="true" applyAlignment="true" applyProtection="true">
      <alignment horizontal="center" vertical="center" textRotation="0" wrapText="false" indent="0" shrinkToFit="false"/>
      <protection locked="true" hidden="false"/>
    </xf>
    <xf numFmtId="166" fontId="6" fillId="0" borderId="2" xfId="0" applyFont="true" applyBorder="true" applyAlignment="true" applyProtection="true">
      <alignment horizontal="left" vertical="center" textRotation="0" wrapText="false" indent="0" shrinkToFit="false"/>
      <protection locked="true" hidden="false"/>
    </xf>
    <xf numFmtId="164" fontId="6" fillId="0" borderId="2" xfId="0" applyFont="true" applyBorder="true" applyAlignment="true" applyProtection="true">
      <alignment horizontal="right" vertical="center" textRotation="0" wrapText="true" indent="0" shrinkToFit="false"/>
      <protection locked="true" hidden="false"/>
    </xf>
    <xf numFmtId="166" fontId="6" fillId="0" borderId="2" xfId="0" applyFont="true" applyBorder="true" applyAlignment="true" applyProtection="true">
      <alignment horizontal="right" vertical="center" textRotation="0" wrapText="false" indent="0" shrinkToFit="false"/>
      <protection locked="true" hidden="false"/>
    </xf>
    <xf numFmtId="164" fontId="16" fillId="0" borderId="25" xfId="0" applyFont="true" applyBorder="true" applyAlignment="true" applyProtection="true">
      <alignment horizontal="left" vertical="bottom" textRotation="0" wrapText="true" indent="0" shrinkToFit="false"/>
      <protection locked="true" hidden="false"/>
    </xf>
    <xf numFmtId="164" fontId="16" fillId="0" borderId="0" xfId="0" applyFont="true" applyBorder="true" applyAlignment="true" applyProtection="true">
      <alignment horizontal="center" vertical="bottom" textRotation="0" wrapText="true" indent="0" shrinkToFit="false"/>
      <protection locked="true" hidden="false"/>
    </xf>
    <xf numFmtId="166" fontId="16" fillId="0" borderId="26" xfId="0" applyFont="true" applyBorder="tru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true">
      <alignment horizontal="right" vertical="center" textRotation="0" wrapText="true" indent="0" shrinkToFit="false"/>
      <protection locked="true" hidden="false"/>
    </xf>
    <xf numFmtId="166" fontId="10" fillId="0" borderId="2"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bottom" textRotation="0" wrapText="false" indent="0" shrinkToFit="false"/>
      <protection locked="true" hidden="false"/>
    </xf>
    <xf numFmtId="164" fontId="6" fillId="0" borderId="27"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left" vertical="bottom" textRotation="0" wrapText="false" indent="0" shrinkToFit="false"/>
      <protection locked="true" hidden="false"/>
    </xf>
    <xf numFmtId="166" fontId="10" fillId="0" borderId="7" xfId="0" applyFont="true" applyBorder="true" applyAlignment="true" applyProtection="true">
      <alignment horizontal="left" vertical="center" textRotation="0" wrapText="false" indent="0" shrinkToFit="false"/>
      <protection locked="true" hidden="false"/>
    </xf>
    <xf numFmtId="164" fontId="6" fillId="0" borderId="7" xfId="0" applyFont="true" applyBorder="true" applyAlignment="true" applyProtection="true">
      <alignment horizontal="left" vertical="center" textRotation="0" wrapText="true" indent="0" shrinkToFit="false"/>
      <protection locked="true" hidden="false"/>
    </xf>
    <xf numFmtId="164" fontId="6" fillId="0" borderId="5" xfId="0" applyFont="true" applyBorder="true" applyAlignment="true" applyProtection="true">
      <alignment horizontal="left" vertical="top" textRotation="0" wrapText="true" indent="0" shrinkToFit="false"/>
      <protection locked="true" hidden="false"/>
    </xf>
    <xf numFmtId="164" fontId="6" fillId="0" borderId="27" xfId="0" applyFont="true" applyBorder="true" applyAlignment="true" applyProtection="true">
      <alignment horizontal="left" vertical="center" textRotation="0" wrapText="true" indent="0" shrinkToFit="false"/>
      <protection locked="true" hidden="false"/>
    </xf>
    <xf numFmtId="164" fontId="6" fillId="0" borderId="28" xfId="0" applyFont="true" applyBorder="true" applyAlignment="true" applyProtection="true">
      <alignment horizontal="left" vertical="center" textRotation="0" wrapText="true" indent="2" shrinkToFit="false"/>
      <protection locked="true" hidden="false"/>
    </xf>
    <xf numFmtId="164" fontId="6" fillId="0" borderId="8" xfId="0" applyFont="true" applyBorder="true" applyAlignment="true" applyProtection="true">
      <alignment horizontal="left" vertical="center" textRotation="0" wrapText="true" indent="0" shrinkToFit="false"/>
      <protection locked="true" hidden="false"/>
    </xf>
    <xf numFmtId="164" fontId="6" fillId="0" borderId="29" xfId="0" applyFont="true" applyBorder="true" applyAlignment="true" applyProtection="true">
      <alignment horizontal="general" vertical="top" textRotation="0" wrapText="true" indent="0" shrinkToFit="false"/>
      <protection locked="true" hidden="false"/>
    </xf>
    <xf numFmtId="164" fontId="6" fillId="0" borderId="5" xfId="0" applyFont="true" applyBorder="true" applyAlignment="true" applyProtection="true">
      <alignment horizontal="general" vertical="top" textRotation="0" wrapText="true" indent="0" shrinkToFit="false"/>
      <protection locked="true" hidden="false"/>
    </xf>
    <xf numFmtId="166" fontId="10" fillId="0" borderId="2" xfId="0" applyFont="true" applyBorder="true" applyAlignment="true" applyProtection="true">
      <alignment horizontal="right" vertical="center" textRotation="0" wrapText="false" indent="0" shrinkToFit="false"/>
      <protection locked="true" hidden="false"/>
    </xf>
    <xf numFmtId="166" fontId="10" fillId="0" borderId="7" xfId="23" applyFont="true" applyBorder="true" applyAlignment="true" applyProtection="true">
      <alignment horizontal="left" vertical="center" textRotation="0" wrapText="false" indent="0" shrinkToFit="false"/>
      <protection locked="true" hidden="false"/>
    </xf>
    <xf numFmtId="166" fontId="6" fillId="0" borderId="2" xfId="23" applyFont="true" applyBorder="true" applyAlignment="true" applyProtection="true">
      <alignment horizontal="center" vertical="center" textRotation="0" wrapText="false" indent="0" shrinkToFit="false"/>
      <protection locked="true" hidden="false"/>
    </xf>
    <xf numFmtId="164" fontId="6" fillId="0" borderId="2" xfId="23" applyFont="true" applyBorder="true" applyAlignment="true" applyProtection="true">
      <alignment horizontal="left" vertical="top" textRotation="0" wrapText="true" indent="0" shrinkToFit="false"/>
      <protection locked="true" hidden="false"/>
    </xf>
    <xf numFmtId="167" fontId="6" fillId="0" borderId="2" xfId="23" applyFont="true" applyBorder="true" applyAlignment="true" applyProtection="true">
      <alignment horizontal="center" vertical="center" textRotation="0" wrapText="false" indent="0" shrinkToFit="false"/>
      <protection locked="true" hidden="false"/>
    </xf>
    <xf numFmtId="164" fontId="6" fillId="0" borderId="27" xfId="23" applyFont="true" applyBorder="true" applyAlignment="true" applyProtection="true">
      <alignment horizontal="left" vertical="center" textRotation="0" wrapText="true" indent="0" shrinkToFit="false"/>
      <protection locked="true" hidden="false"/>
    </xf>
    <xf numFmtId="164" fontId="6" fillId="0" borderId="28" xfId="23" applyFont="true" applyBorder="true" applyAlignment="true" applyProtection="true">
      <alignment horizontal="left" vertical="center" textRotation="0" wrapText="true" indent="2" shrinkToFit="false"/>
      <protection locked="true" hidden="false"/>
    </xf>
    <xf numFmtId="173" fontId="6" fillId="0" borderId="2" xfId="23" applyFont="true" applyBorder="true" applyAlignment="true" applyProtection="true">
      <alignment horizontal="center" vertical="center" textRotation="0" wrapText="false" indent="0" shrinkToFit="false"/>
      <protection locked="true" hidden="false"/>
    </xf>
    <xf numFmtId="164" fontId="6" fillId="0" borderId="8" xfId="23" applyFont="true" applyBorder="true" applyAlignment="true" applyProtection="true">
      <alignment horizontal="left" vertical="center" textRotation="0" wrapText="true" indent="0" shrinkToFit="false"/>
      <protection locked="true" hidden="false"/>
    </xf>
    <xf numFmtId="164" fontId="6" fillId="0" borderId="29" xfId="23" applyFont="true" applyBorder="true" applyAlignment="true" applyProtection="true">
      <alignment horizontal="left" vertical="center" textRotation="0" wrapText="true" indent="0" shrinkToFit="false"/>
      <protection locked="true" hidden="false"/>
    </xf>
    <xf numFmtId="164" fontId="6" fillId="0" borderId="7" xfId="23" applyFont="true" applyBorder="true" applyAlignment="true" applyProtection="true">
      <alignment horizontal="left" vertical="center" textRotation="0" wrapText="true" indent="0" shrinkToFit="false"/>
      <protection locked="true" hidden="false"/>
    </xf>
    <xf numFmtId="164" fontId="6" fillId="0" borderId="5" xfId="23" applyFont="true" applyBorder="true" applyAlignment="true" applyProtection="true">
      <alignment horizontal="left" vertical="center" textRotation="0" wrapText="true" indent="2" shrinkToFit="false"/>
      <protection locked="true" hidden="false"/>
    </xf>
    <xf numFmtId="164" fontId="6" fillId="0" borderId="2" xfId="23" applyFont="true" applyBorder="true" applyAlignment="true" applyProtection="true">
      <alignment horizontal="center" vertical="center" textRotation="0" wrapText="false" indent="0" shrinkToFit="false"/>
      <protection locked="true" hidden="false"/>
    </xf>
    <xf numFmtId="164" fontId="6" fillId="0" borderId="5" xfId="23" applyFont="true" applyBorder="true" applyAlignment="true" applyProtection="true">
      <alignment horizontal="left" vertical="top" textRotation="0" wrapText="true" indent="0" shrinkToFit="false"/>
      <protection locked="true" hidden="false"/>
    </xf>
    <xf numFmtId="166" fontId="10" fillId="0" borderId="2" xfId="23" applyFont="true" applyBorder="true" applyAlignment="true" applyProtection="true">
      <alignment horizontal="right" vertical="center" textRotation="0" wrapText="false" indent="0" shrinkToFit="false"/>
      <protection locked="true" hidden="false"/>
    </xf>
    <xf numFmtId="164" fontId="10" fillId="0" borderId="2" xfId="23" applyFont="true" applyBorder="true" applyAlignment="true" applyProtection="true">
      <alignment horizontal="center" vertical="center" textRotation="0" wrapText="false" indent="0" shrinkToFit="false"/>
      <protection locked="true" hidden="false"/>
    </xf>
    <xf numFmtId="167" fontId="10" fillId="0" borderId="2" xfId="23"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top" textRotation="0" wrapText="true" indent="0" shrinkToFit="false"/>
      <protection locked="true" hidden="false"/>
    </xf>
    <xf numFmtId="164" fontId="6" fillId="0" borderId="4" xfId="0" applyFont="true" applyBorder="true" applyAlignment="true" applyProtection="true">
      <alignment horizontal="left"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6" fillId="0" borderId="28" xfId="0" applyFont="true" applyBorder="true" applyAlignment="true" applyProtection="true">
      <alignment horizontal="left" vertical="top" textRotation="0" wrapText="true" indent="0" shrinkToFit="false"/>
      <protection locked="true" hidden="false"/>
    </xf>
    <xf numFmtId="164" fontId="6" fillId="0" borderId="29" xfId="0" applyFont="true" applyBorder="true" applyAlignment="true" applyProtection="true">
      <alignment horizontal="left" vertical="top" textRotation="0" wrapText="true" indent="0" shrinkToFit="false"/>
      <protection locked="true" hidden="false"/>
    </xf>
    <xf numFmtId="164" fontId="6" fillId="0" borderId="5" xfId="0" applyFont="true" applyBorder="true" applyAlignment="true" applyProtection="true">
      <alignment horizontal="left" vertical="center" textRotation="0" wrapText="true" indent="2" shrinkToFit="false"/>
      <protection locked="true" hidden="false"/>
    </xf>
    <xf numFmtId="167" fontId="6" fillId="0" borderId="7" xfId="0" applyFont="true" applyBorder="true" applyAlignment="true" applyProtection="true">
      <alignment horizontal="center" vertical="center" textRotation="0" wrapText="false" indent="0" shrinkToFit="false"/>
      <protection locked="true" hidden="false"/>
    </xf>
    <xf numFmtId="167" fontId="10" fillId="0" borderId="0" xfId="0" applyFont="true" applyBorder="true" applyAlignment="true" applyProtection="true">
      <alignment horizontal="center" vertical="center" textRotation="0" wrapText="false" indent="0" shrinkToFit="false"/>
      <protection locked="true" hidden="false"/>
    </xf>
    <xf numFmtId="168" fontId="6" fillId="0" borderId="2" xfId="0" applyFont="true" applyBorder="true" applyAlignment="true" applyProtection="true">
      <alignment horizontal="center" vertical="center" textRotation="0" wrapText="false" indent="0" shrinkToFit="false"/>
      <protection locked="true" hidden="false"/>
    </xf>
    <xf numFmtId="171" fontId="6" fillId="0" borderId="2"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top" textRotation="0" wrapText="false" indent="0" shrinkToFit="false"/>
      <protection locked="true" hidden="false"/>
    </xf>
    <xf numFmtId="166" fontId="10" fillId="0" borderId="0" xfId="0" applyFont="true" applyBorder="true" applyAlignment="true" applyProtection="true">
      <alignment horizontal="right" vertical="center" textRotation="0" wrapText="false" indent="0" shrinkToFit="false"/>
      <protection locked="true" hidden="false"/>
    </xf>
    <xf numFmtId="164" fontId="6" fillId="0" borderId="2" xfId="0" applyFont="true" applyBorder="true" applyAlignment="true" applyProtection="true">
      <alignment horizontal="left" vertical="top" textRotation="0" wrapText="false" indent="0" shrinkToFit="false"/>
      <protection locked="true" hidden="false"/>
    </xf>
    <xf numFmtId="167" fontId="6" fillId="0" borderId="26" xfId="0" applyFont="true" applyBorder="true" applyAlignment="true" applyProtection="true">
      <alignment horizontal="center" vertical="center" textRotation="0" wrapText="false" indent="0" shrinkToFit="false"/>
      <protection locked="true" hidden="false"/>
    </xf>
    <xf numFmtId="167" fontId="10" fillId="0" borderId="26" xfId="0" applyFont="true" applyBorder="true" applyAlignment="true" applyProtection="true">
      <alignment horizontal="center" vertical="center" textRotation="0" wrapText="false" indent="0" shrinkToFit="false"/>
      <protection locked="true" hidden="false"/>
    </xf>
    <xf numFmtId="164" fontId="6" fillId="0" borderId="2" xfId="23" applyFont="true" applyBorder="true" applyAlignment="true" applyProtection="true">
      <alignment horizontal="center" vertical="center" textRotation="0" wrapText="true" indent="0" shrinkToFit="false"/>
      <protection locked="true" hidden="false"/>
    </xf>
    <xf numFmtId="164" fontId="6" fillId="0" borderId="4" xfId="23" applyFont="true" applyBorder="true" applyAlignment="true" applyProtection="true">
      <alignment horizontal="center" vertical="center" textRotation="0" wrapText="true" indent="0" shrinkToFit="false"/>
      <protection locked="true" hidden="false"/>
    </xf>
    <xf numFmtId="164" fontId="6" fillId="0" borderId="2" xfId="23" applyFont="true" applyBorder="true" applyAlignment="true" applyProtection="true">
      <alignment horizontal="center" vertical="top" textRotation="0" wrapText="false" indent="0" shrinkToFit="false"/>
      <protection locked="true" hidden="false"/>
    </xf>
    <xf numFmtId="164" fontId="6" fillId="0" borderId="2" xfId="23" applyFont="true" applyBorder="true" applyAlignment="true" applyProtection="true">
      <alignment horizontal="left" vertical="top" textRotation="0" wrapText="false" indent="0" shrinkToFit="false"/>
      <protection locked="true" hidden="false"/>
    </xf>
    <xf numFmtId="166" fontId="10" fillId="0" borderId="2" xfId="23" applyFont="true" applyBorder="true" applyAlignment="true" applyProtection="true">
      <alignment horizontal="left" vertical="center" textRotation="0" wrapText="false" indent="0" shrinkToFit="false"/>
      <protection locked="true" hidden="false"/>
    </xf>
    <xf numFmtId="173" fontId="6" fillId="0" borderId="26" xfId="23" applyFont="true" applyBorder="true" applyAlignment="true" applyProtection="true">
      <alignment horizontal="center" vertical="center" textRotation="0" wrapText="false" indent="0" shrinkToFit="false"/>
      <protection locked="true" hidden="false"/>
    </xf>
    <xf numFmtId="167" fontId="10" fillId="0" borderId="26" xfId="23" applyFont="true" applyBorder="true" applyAlignment="true" applyProtection="true">
      <alignment horizontal="center" vertical="center" textRotation="0" wrapText="false" indent="0" shrinkToFit="false"/>
      <protection locked="true" hidden="false"/>
    </xf>
    <xf numFmtId="164" fontId="6" fillId="0" borderId="0" xfId="23"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6" fontId="6" fillId="0" borderId="7"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true">
      <alignment horizontal="center" vertical="center" textRotation="0" wrapText="false" indent="0" shrinkToFit="false"/>
      <protection locked="true" hidden="false"/>
    </xf>
    <xf numFmtId="164" fontId="16" fillId="0" borderId="26" xfId="0" applyFont="true" applyBorder="true" applyAlignment="true" applyProtection="true">
      <alignment horizontal="center" vertical="bottom" textRotation="0" wrapText="true" indent="0" shrinkToFit="false"/>
      <protection locked="true" hidden="false"/>
    </xf>
    <xf numFmtId="169" fontId="6" fillId="0" borderId="2" xfId="0" applyFont="true" applyBorder="true" applyAlignment="true" applyProtection="true">
      <alignment horizontal="center" vertical="center" textRotation="0" wrapText="false" indent="0" shrinkToFit="false"/>
      <protection locked="true" hidden="false"/>
    </xf>
    <xf numFmtId="166" fontId="16" fillId="0" borderId="1" xfId="0" applyFont="true" applyBorder="true" applyAlignment="true" applyProtection="true">
      <alignment horizontal="general" vertical="bottom" textRotation="0" wrapText="false" indent="0" shrinkToFit="false"/>
      <protection locked="true" hidden="false"/>
    </xf>
    <xf numFmtId="164" fontId="9" fillId="0" borderId="0" xfId="20" applyFont="true" applyBorder="true" applyAlignment="true" applyProtection="true">
      <alignment horizontal="left" vertical="bottom" textRotation="0" wrapText="true" indent="0" shrinkToFit="false"/>
      <protection locked="true" hidden="false"/>
    </xf>
    <xf numFmtId="164" fontId="9" fillId="0" borderId="0" xfId="20" applyFont="true" applyBorder="true" applyAlignment="true" applyProtection="true">
      <alignment horizontal="left" vertical="top" textRotation="0" wrapText="true" indent="0" shrinkToFit="false"/>
      <protection locked="true" hidden="false"/>
    </xf>
    <xf numFmtId="164" fontId="9" fillId="0" borderId="0" xfId="20" applyFont="true" applyBorder="true" applyAlignment="true" applyProtection="true">
      <alignment horizontal="left" vertical="bottom" textRotation="0" wrapText="false" indent="0" shrinkToFit="false"/>
      <protection locked="true" hidden="false"/>
    </xf>
    <xf numFmtId="166" fontId="9" fillId="0" borderId="0" xfId="20" applyFont="true" applyBorder="true" applyAlignment="true" applyProtection="true">
      <alignment horizontal="left" vertical="top" textRotation="0" wrapText="true" indent="0" shrinkToFit="false"/>
      <protection locked="true" hidden="false"/>
    </xf>
    <xf numFmtId="164" fontId="7" fillId="0" borderId="0" xfId="20" applyFont="true" applyBorder="true" applyAlignment="true" applyProtection="true">
      <alignment horizontal="general" vertical="top" textRotation="0" wrapText="false" indent="0" shrinkToFit="false"/>
      <protection locked="true" hidden="false"/>
    </xf>
    <xf numFmtId="164" fontId="9" fillId="0" borderId="0" xfId="20" applyFont="true" applyBorder="true" applyAlignment="true" applyProtection="true">
      <alignment horizontal="general" vertical="bottom" textRotation="0" wrapText="false" indent="0" shrinkToFit="false"/>
      <protection locked="true" hidden="false"/>
    </xf>
    <xf numFmtId="164" fontId="31" fillId="0" borderId="0" xfId="20" applyFont="true" applyBorder="true" applyAlignment="true" applyProtection="true">
      <alignment horizontal="general" vertical="top" textRotation="0" wrapText="tru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true" hidden="false"/>
    </xf>
    <xf numFmtId="164" fontId="10" fillId="0" borderId="0" xfId="20" applyFont="true" applyBorder="true" applyAlignment="true" applyProtection="true">
      <alignment horizontal="general" vertical="center" textRotation="0" wrapText="false" indent="0" shrinkToFit="false"/>
      <protection locked="true" hidden="false"/>
    </xf>
    <xf numFmtId="164" fontId="19" fillId="0" borderId="0" xfId="2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left" vertical="top" textRotation="0" wrapText="true" indent="0" shrinkToFit="false"/>
      <protection locked="true" hidden="false"/>
    </xf>
    <xf numFmtId="164" fontId="13" fillId="0" borderId="4" xfId="0" applyFont="true" applyBorder="true" applyAlignment="true" applyProtection="true">
      <alignment horizontal="left" vertical="top" textRotation="0" wrapText="true" indent="0" shrinkToFit="false"/>
      <protection locked="true" hidden="false"/>
    </xf>
    <xf numFmtId="164" fontId="16" fillId="0" borderId="2" xfId="0" applyFont="true" applyBorder="true" applyAlignment="true" applyProtection="true">
      <alignment horizontal="left" vertical="top" textRotation="0" wrapText="true" indent="0" shrinkToFit="false"/>
      <protection locked="true" hidden="false"/>
    </xf>
    <xf numFmtId="167" fontId="15" fillId="0" borderId="2" xfId="0" applyFont="true" applyBorder="true" applyAlignment="true" applyProtection="true">
      <alignment horizontal="general" vertical="center" textRotation="0" wrapText="true" indent="0" shrinkToFit="false"/>
      <protection locked="true" hidden="false"/>
    </xf>
    <xf numFmtId="164" fontId="13" fillId="0" borderId="6" xfId="0" applyFont="true" applyBorder="true" applyAlignment="true" applyProtection="true">
      <alignment horizontal="left" vertical="top" textRotation="0" wrapText="true" indent="0" shrinkToFit="false"/>
      <protection locked="true" hidden="false"/>
    </xf>
    <xf numFmtId="167" fontId="14" fillId="0" borderId="2" xfId="0" applyFont="true" applyBorder="true" applyAlignment="true" applyProtection="true">
      <alignment horizontal="general" vertical="center" textRotation="0" wrapText="true" indent="0" shrinkToFit="false"/>
      <protection locked="true" hidden="false"/>
    </xf>
    <xf numFmtId="164" fontId="17" fillId="0" borderId="2" xfId="0" applyFont="true" applyBorder="true" applyAlignment="true" applyProtection="true">
      <alignment horizontal="general" vertical="center" textRotation="0" wrapText="true" indent="0" shrinkToFit="false"/>
      <protection locked="true" hidden="false"/>
    </xf>
    <xf numFmtId="164" fontId="18" fillId="0" borderId="2" xfId="0" applyFont="true" applyBorder="tru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Обычный 3" xfId="21"/>
    <cellStyle name="Обычный 3 2" xfId="22"/>
    <cellStyle name="Обычный 4" xfId="23"/>
    <cellStyle name="Финансовый 2"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1:DW33"/>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DW13" activeCellId="0" sqref="DW13"/>
    </sheetView>
  </sheetViews>
  <sheetFormatPr defaultColWidth="0.859375" defaultRowHeight="12.75" zeroHeight="false" outlineLevelRow="0" outlineLevelCol="0"/>
  <cols>
    <col collapsed="false" customWidth="false" hidden="false" outlineLevel="0" max="107" min="1" style="1" width="0.86"/>
    <col collapsed="false" customWidth="true" hidden="false" outlineLevel="0" max="108" min="108" style="1" width="1.14"/>
    <col collapsed="false" customWidth="false" hidden="false" outlineLevel="0" max="126" min="109" style="1" width="0.86"/>
    <col collapsed="false" customWidth="true" hidden="false" outlineLevel="0" max="127" min="127" style="1" width="36.86"/>
    <col collapsed="false" customWidth="false" hidden="false" outlineLevel="0" max="16384" min="128" style="1" width="0.86"/>
  </cols>
  <sheetData>
    <row r="1" s="2" customFormat="true" ht="11.25" hidden="false" customHeight="true" outlineLevel="0" collapsed="false">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customFormat="false" ht="12.75" hidden="false" customHeight="false" outlineLevel="0" collapsed="false">
      <c r="DW2" s="2"/>
    </row>
    <row r="3" customFormat="false" ht="12.75" hidden="false" customHeight="false" outlineLevel="0" collapsed="false">
      <c r="BE3" s="4" t="s">
        <v>0</v>
      </c>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W3" s="2"/>
    </row>
    <row r="4" customFormat="false" ht="12.75" hidden="false" customHeight="false" outlineLevel="0" collapsed="false">
      <c r="BE4" s="5" t="s">
        <v>1</v>
      </c>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W4" s="2"/>
    </row>
    <row r="5" s="6" customFormat="true" ht="12.75" hidden="false" customHeight="true" outlineLevel="0" collapsed="false">
      <c r="BE5" s="7" t="s">
        <v>2</v>
      </c>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W5" s="2"/>
    </row>
    <row r="6" customFormat="false" ht="12.75" hidden="false" customHeight="false" outlineLevel="0" collapsed="false">
      <c r="BE6" s="5"/>
      <c r="BF6" s="5"/>
      <c r="BG6" s="5"/>
      <c r="BH6" s="5"/>
      <c r="BI6" s="5"/>
      <c r="BJ6" s="5"/>
      <c r="BK6" s="5"/>
      <c r="BL6" s="5"/>
      <c r="BM6" s="5"/>
      <c r="BN6" s="5"/>
      <c r="BO6" s="5"/>
      <c r="BP6" s="5"/>
      <c r="BQ6" s="5"/>
      <c r="BR6" s="5"/>
      <c r="BS6" s="5"/>
      <c r="BT6" s="5"/>
      <c r="BU6" s="5"/>
      <c r="BV6" s="5"/>
      <c r="BW6" s="5"/>
      <c r="BX6" s="5"/>
      <c r="BZ6" s="5" t="s">
        <v>3</v>
      </c>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W6" s="2"/>
    </row>
    <row r="7" s="6" customFormat="true" ht="12.75" hidden="false" customHeight="true" outlineLevel="0" collapsed="false">
      <c r="BE7" s="8" t="s">
        <v>4</v>
      </c>
      <c r="BF7" s="8"/>
      <c r="BG7" s="8"/>
      <c r="BH7" s="8"/>
      <c r="BI7" s="8"/>
      <c r="BJ7" s="8"/>
      <c r="BK7" s="8"/>
      <c r="BL7" s="8"/>
      <c r="BM7" s="8"/>
      <c r="BN7" s="8"/>
      <c r="BO7" s="8"/>
      <c r="BP7" s="8"/>
      <c r="BQ7" s="8"/>
      <c r="BR7" s="8"/>
      <c r="BS7" s="8"/>
      <c r="BT7" s="8"/>
      <c r="BU7" s="8"/>
      <c r="BV7" s="8"/>
      <c r="BW7" s="8"/>
      <c r="BX7" s="8"/>
      <c r="BZ7" s="8" t="s">
        <v>5</v>
      </c>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row>
    <row r="8" customFormat="false" ht="12.75" hidden="false" customHeight="false" outlineLevel="0" collapsed="false">
      <c r="BG8" s="9" t="s">
        <v>6</v>
      </c>
      <c r="BH8" s="10" t="s">
        <v>7</v>
      </c>
      <c r="BI8" s="10"/>
      <c r="BJ8" s="10"/>
      <c r="BK8" s="10"/>
      <c r="BL8" s="1" t="s">
        <v>6</v>
      </c>
      <c r="BO8" s="10" t="s">
        <v>8</v>
      </c>
      <c r="BP8" s="10"/>
      <c r="BQ8" s="10"/>
      <c r="BR8" s="10"/>
      <c r="BS8" s="10"/>
      <c r="BT8" s="10"/>
      <c r="BU8" s="10"/>
      <c r="BV8" s="10"/>
      <c r="BW8" s="10"/>
      <c r="BX8" s="10"/>
      <c r="BY8" s="10"/>
      <c r="BZ8" s="10"/>
      <c r="CA8" s="10"/>
      <c r="CB8" s="10"/>
      <c r="CC8" s="10"/>
      <c r="CD8" s="11" t="n">
        <v>20</v>
      </c>
      <c r="CE8" s="11"/>
      <c r="CF8" s="11"/>
      <c r="CG8" s="11"/>
      <c r="CH8" s="12" t="s">
        <v>9</v>
      </c>
      <c r="CI8" s="12"/>
      <c r="CJ8" s="12"/>
      <c r="CK8" s="1" t="s">
        <v>10</v>
      </c>
      <c r="CN8" s="13"/>
      <c r="CO8" s="13"/>
      <c r="CP8" s="13"/>
      <c r="CQ8" s="13"/>
      <c r="CR8" s="14"/>
      <c r="CS8" s="14"/>
      <c r="CT8" s="14"/>
      <c r="CU8" s="14"/>
      <c r="CV8" s="14"/>
      <c r="CW8" s="14"/>
      <c r="CX8" s="14"/>
    </row>
    <row r="9" customFormat="false" ht="12.75" hidden="false" customHeight="false" outlineLevel="0" collapsed="false">
      <c r="BF9" s="15"/>
      <c r="BG9" s="16"/>
      <c r="BH9" s="17"/>
      <c r="BI9" s="17"/>
      <c r="BJ9" s="17"/>
      <c r="BK9" s="17"/>
      <c r="BL9" s="15"/>
      <c r="BM9" s="15"/>
      <c r="BO9" s="17"/>
      <c r="BP9" s="17"/>
      <c r="BQ9" s="17"/>
      <c r="BR9" s="17"/>
      <c r="BS9" s="17"/>
      <c r="BT9" s="17"/>
      <c r="BU9" s="17"/>
      <c r="BV9" s="17"/>
      <c r="BW9" s="17"/>
      <c r="BX9" s="17"/>
      <c r="BY9" s="17"/>
      <c r="BZ9" s="17"/>
      <c r="CA9" s="17"/>
      <c r="CB9" s="17"/>
      <c r="CC9" s="17"/>
      <c r="CD9" s="18"/>
      <c r="CE9" s="18"/>
      <c r="CF9" s="18"/>
      <c r="CG9" s="18"/>
      <c r="CH9" s="19"/>
      <c r="CI9" s="19"/>
      <c r="CJ9" s="19"/>
      <c r="CK9" s="15"/>
      <c r="CL9" s="15"/>
      <c r="CM9" s="15"/>
      <c r="CN9" s="13"/>
      <c r="CO9" s="13"/>
      <c r="CP9" s="13"/>
      <c r="CQ9" s="13"/>
      <c r="CR9" s="14"/>
      <c r="CS9" s="14"/>
      <c r="CT9" s="14"/>
      <c r="CU9" s="14"/>
      <c r="CV9" s="14"/>
      <c r="CW9" s="14"/>
      <c r="CX9" s="14"/>
    </row>
    <row r="10" customFormat="false" ht="12.75" hidden="false" customHeight="true" outlineLevel="0" collapsed="false">
      <c r="A10" s="20" t="s">
        <v>11</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row>
    <row r="11" s="21" customFormat="true" ht="13.5" hidden="false" customHeight="true" outlineLevel="0" collapsed="false">
      <c r="A11" s="20" t="s">
        <v>12</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row>
    <row r="12" s="23" customFormat="true" ht="15.75" hidden="false" customHeight="false" outlineLevel="0" collapsed="false">
      <c r="A12" s="22" t="s">
        <v>13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row>
    <row r="13" customFormat="false" ht="17.25" hidden="false" customHeight="true" outlineLevel="0" collapsed="false"/>
    <row r="14" customFormat="false" ht="13.5" hidden="false" customHeight="true" outlineLevel="0" collapsed="false">
      <c r="AL14" s="15"/>
      <c r="AM14" s="16" t="s">
        <v>6</v>
      </c>
      <c r="AN14" s="24" t="s">
        <v>7</v>
      </c>
      <c r="AO14" s="24"/>
      <c r="AP14" s="24"/>
      <c r="AQ14" s="24"/>
      <c r="AR14" s="15" t="s">
        <v>6</v>
      </c>
      <c r="AS14" s="15"/>
      <c r="AU14" s="24" t="s">
        <v>8</v>
      </c>
      <c r="AV14" s="24"/>
      <c r="AW14" s="24"/>
      <c r="AX14" s="24"/>
      <c r="AY14" s="24"/>
      <c r="AZ14" s="24"/>
      <c r="BA14" s="24"/>
      <c r="BB14" s="24"/>
      <c r="BC14" s="24"/>
      <c r="BD14" s="24"/>
      <c r="BE14" s="24"/>
      <c r="BF14" s="24"/>
      <c r="BG14" s="24"/>
      <c r="BH14" s="24"/>
      <c r="BI14" s="24"/>
      <c r="BJ14" s="18" t="n">
        <v>20</v>
      </c>
      <c r="BK14" s="18"/>
      <c r="BL14" s="18"/>
      <c r="BM14" s="18"/>
      <c r="BN14" s="25" t="s">
        <v>9</v>
      </c>
      <c r="BO14" s="25"/>
      <c r="BP14" s="25"/>
      <c r="BQ14" s="15" t="s">
        <v>10</v>
      </c>
      <c r="BR14" s="15"/>
      <c r="BS14" s="15"/>
      <c r="BT14" s="1" t="s">
        <v>14</v>
      </c>
      <c r="CD14" s="26"/>
      <c r="CE14" s="26"/>
      <c r="CF14" s="26"/>
      <c r="CG14" s="26"/>
      <c r="CH14" s="26"/>
      <c r="CI14" s="26"/>
      <c r="CJ14" s="26"/>
      <c r="CK14" s="26"/>
      <c r="CL14" s="26"/>
      <c r="CM14" s="27"/>
      <c r="CN14" s="26"/>
    </row>
    <row r="15" customFormat="false" ht="13.5" hidden="false" customHeight="true" outlineLevel="0" collapsed="false">
      <c r="AL15" s="15"/>
      <c r="AM15" s="16"/>
      <c r="AN15" s="17"/>
      <c r="AO15" s="17"/>
      <c r="AP15" s="17"/>
      <c r="AQ15" s="17"/>
      <c r="AR15" s="15"/>
      <c r="AS15" s="15"/>
      <c r="AU15" s="17"/>
      <c r="AV15" s="17"/>
      <c r="AW15" s="17"/>
      <c r="AX15" s="17"/>
      <c r="AY15" s="17"/>
      <c r="AZ15" s="17"/>
      <c r="BA15" s="17"/>
      <c r="BB15" s="17"/>
      <c r="BC15" s="17"/>
      <c r="BD15" s="17"/>
      <c r="BE15" s="17"/>
      <c r="BF15" s="17"/>
      <c r="BG15" s="17"/>
      <c r="BH15" s="17"/>
      <c r="BI15" s="17"/>
      <c r="BJ15" s="18"/>
      <c r="BK15" s="18"/>
      <c r="BL15" s="18"/>
      <c r="BM15" s="18"/>
      <c r="BN15" s="19"/>
      <c r="BO15" s="19"/>
      <c r="BP15" s="19"/>
      <c r="BQ15" s="15"/>
      <c r="BR15" s="15"/>
      <c r="BS15" s="15"/>
      <c r="CD15" s="26"/>
      <c r="CE15" s="26"/>
      <c r="CF15" s="26"/>
      <c r="CG15" s="26"/>
      <c r="CH15" s="26"/>
      <c r="CI15" s="26"/>
      <c r="CJ15" s="26"/>
      <c r="CK15" s="26"/>
      <c r="CL15" s="26"/>
      <c r="CM15" s="27"/>
      <c r="CN15" s="26"/>
    </row>
    <row r="17" customFormat="false" ht="13.5" hidden="false" customHeight="true" outlineLevel="0" collapsed="false">
      <c r="BY17" s="28"/>
      <c r="CO17" s="29"/>
      <c r="CP17" s="29"/>
      <c r="CQ17" s="29"/>
      <c r="CR17" s="29"/>
      <c r="CS17" s="29"/>
      <c r="CT17" s="29"/>
      <c r="CU17" s="29"/>
      <c r="CV17" s="29"/>
      <c r="CW17" s="29"/>
      <c r="CX17" s="29"/>
      <c r="CY17" s="29"/>
      <c r="CZ17" s="29"/>
      <c r="DA17" s="29"/>
      <c r="DB17" s="29"/>
      <c r="DC17" s="29"/>
      <c r="DD17" s="29"/>
    </row>
    <row r="18" customFormat="false" ht="33" hidden="false" customHeight="true" outlineLevel="0" collapsed="false">
      <c r="BY18" s="28"/>
      <c r="BZ18" s="28"/>
      <c r="CD18" s="26"/>
      <c r="CE18" s="26"/>
      <c r="CF18" s="26"/>
      <c r="CG18" s="26"/>
      <c r="CH18" s="26"/>
      <c r="CI18" s="26"/>
      <c r="CJ18" s="26"/>
      <c r="CK18" s="26"/>
      <c r="CL18" s="26"/>
      <c r="CM18" s="27"/>
      <c r="CN18" s="26"/>
      <c r="CO18" s="30" t="s">
        <v>15</v>
      </c>
      <c r="CP18" s="30"/>
      <c r="CQ18" s="30"/>
      <c r="CR18" s="30"/>
      <c r="CS18" s="30"/>
      <c r="CT18" s="30"/>
      <c r="CU18" s="30"/>
      <c r="CV18" s="30"/>
      <c r="CW18" s="30"/>
      <c r="CX18" s="30"/>
      <c r="CY18" s="30"/>
      <c r="CZ18" s="30"/>
      <c r="DA18" s="30"/>
      <c r="DB18" s="30"/>
      <c r="DC18" s="30"/>
      <c r="DD18" s="30"/>
    </row>
    <row r="19" customFormat="false" ht="33" hidden="false" customHeight="true" outlineLevel="0" collapsed="false">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31" t="s">
        <v>16</v>
      </c>
      <c r="CC19" s="31"/>
      <c r="CD19" s="31"/>
      <c r="CE19" s="31"/>
      <c r="CF19" s="31"/>
      <c r="CG19" s="31"/>
      <c r="CH19" s="31"/>
      <c r="CI19" s="31"/>
      <c r="CJ19" s="31"/>
      <c r="CK19" s="31"/>
      <c r="CL19" s="31"/>
      <c r="CM19" s="31"/>
      <c r="CN19" s="31"/>
      <c r="CO19" s="32" t="s">
        <v>17</v>
      </c>
      <c r="CP19" s="32"/>
      <c r="CQ19" s="32"/>
      <c r="CR19" s="32"/>
      <c r="CS19" s="32"/>
      <c r="CT19" s="32"/>
      <c r="CU19" s="32"/>
      <c r="CV19" s="32"/>
      <c r="CW19" s="32"/>
      <c r="CX19" s="32"/>
      <c r="CY19" s="32"/>
      <c r="CZ19" s="32"/>
      <c r="DA19" s="32"/>
      <c r="DB19" s="32"/>
      <c r="DC19" s="32"/>
      <c r="DD19" s="32"/>
    </row>
    <row r="20" customFormat="false" ht="80.25" hidden="false" customHeight="true" outlineLevel="0" collapsed="false">
      <c r="A20" s="33" t="s">
        <v>18</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5" t="s">
        <v>19</v>
      </c>
      <c r="BU20" s="35"/>
      <c r="BV20" s="35"/>
      <c r="BW20" s="35"/>
      <c r="BX20" s="35"/>
      <c r="BY20" s="35"/>
      <c r="BZ20" s="35"/>
      <c r="CA20" s="35"/>
      <c r="CB20" s="35"/>
      <c r="CC20" s="35"/>
      <c r="CD20" s="35"/>
      <c r="CE20" s="35"/>
      <c r="CF20" s="35"/>
      <c r="CG20" s="35"/>
      <c r="CH20" s="35"/>
      <c r="CI20" s="35"/>
      <c r="CJ20" s="35"/>
      <c r="CK20" s="35"/>
      <c r="CL20" s="35"/>
      <c r="CM20" s="35"/>
      <c r="CN20" s="35"/>
      <c r="CO20" s="32" t="s">
        <v>20</v>
      </c>
      <c r="CP20" s="32"/>
      <c r="CQ20" s="32"/>
      <c r="CR20" s="32"/>
      <c r="CS20" s="32"/>
      <c r="CT20" s="32"/>
      <c r="CU20" s="32"/>
      <c r="CV20" s="32"/>
      <c r="CW20" s="32"/>
      <c r="CX20" s="32"/>
      <c r="CY20" s="32"/>
      <c r="CZ20" s="32"/>
      <c r="DA20" s="32"/>
      <c r="DB20" s="32"/>
      <c r="DC20" s="32"/>
      <c r="DD20" s="32"/>
    </row>
    <row r="21" customFormat="false" ht="33" hidden="false" customHeight="true" outlineLevel="0" collapsed="false">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36"/>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6"/>
      <c r="CA21" s="28"/>
      <c r="CB21" s="35" t="s">
        <v>21</v>
      </c>
      <c r="CC21" s="35"/>
      <c r="CD21" s="35"/>
      <c r="CE21" s="35"/>
      <c r="CF21" s="35"/>
      <c r="CG21" s="35"/>
      <c r="CH21" s="35"/>
      <c r="CI21" s="35"/>
      <c r="CJ21" s="35"/>
      <c r="CK21" s="35"/>
      <c r="CL21" s="35"/>
      <c r="CM21" s="35"/>
      <c r="CN21" s="35"/>
      <c r="CO21" s="32" t="s">
        <v>22</v>
      </c>
      <c r="CP21" s="32"/>
      <c r="CQ21" s="32"/>
      <c r="CR21" s="32"/>
      <c r="CS21" s="32"/>
      <c r="CT21" s="32"/>
      <c r="CU21" s="32"/>
      <c r="CV21" s="32"/>
      <c r="CW21" s="32"/>
      <c r="CX21" s="32"/>
      <c r="CY21" s="32"/>
      <c r="CZ21" s="32"/>
      <c r="DA21" s="32"/>
      <c r="DB21" s="32"/>
      <c r="DC21" s="32"/>
      <c r="DD21" s="32"/>
    </row>
    <row r="22" customFormat="false" ht="42.75" hidden="false" customHeight="true" outlineLevel="0" collapsed="false">
      <c r="A22" s="33" t="s">
        <v>23</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35" t="s">
        <v>19</v>
      </c>
      <c r="BU22" s="35"/>
      <c r="BV22" s="35"/>
      <c r="BW22" s="35"/>
      <c r="BX22" s="35"/>
      <c r="BY22" s="35"/>
      <c r="BZ22" s="35"/>
      <c r="CA22" s="35"/>
      <c r="CB22" s="35"/>
      <c r="CC22" s="35"/>
      <c r="CD22" s="35"/>
      <c r="CE22" s="35"/>
      <c r="CF22" s="35"/>
      <c r="CG22" s="35"/>
      <c r="CH22" s="35"/>
      <c r="CI22" s="35"/>
      <c r="CJ22" s="35"/>
      <c r="CK22" s="35"/>
      <c r="CL22" s="35"/>
      <c r="CM22" s="35"/>
      <c r="CN22" s="35"/>
      <c r="CO22" s="32" t="s">
        <v>24</v>
      </c>
      <c r="CP22" s="32"/>
      <c r="CQ22" s="32"/>
      <c r="CR22" s="32"/>
      <c r="CS22" s="32"/>
      <c r="CT22" s="32"/>
      <c r="CU22" s="32"/>
      <c r="CV22" s="32"/>
      <c r="CW22" s="32"/>
      <c r="CX22" s="32"/>
      <c r="CY22" s="32"/>
      <c r="CZ22" s="32"/>
      <c r="DA22" s="32"/>
      <c r="DB22" s="32"/>
      <c r="DC22" s="32"/>
      <c r="DD22" s="32"/>
    </row>
    <row r="23" customFormat="false" ht="33" hidden="false" customHeight="true" outlineLevel="0" collapsed="false">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35" t="s">
        <v>25</v>
      </c>
      <c r="CC23" s="35"/>
      <c r="CD23" s="35"/>
      <c r="CE23" s="35"/>
      <c r="CF23" s="35"/>
      <c r="CG23" s="35"/>
      <c r="CH23" s="35"/>
      <c r="CI23" s="35"/>
      <c r="CJ23" s="35"/>
      <c r="CK23" s="35"/>
      <c r="CL23" s="35"/>
      <c r="CM23" s="35"/>
      <c r="CN23" s="35"/>
      <c r="CO23" s="32" t="s">
        <v>26</v>
      </c>
      <c r="CP23" s="32"/>
      <c r="CQ23" s="32"/>
      <c r="CR23" s="32"/>
      <c r="CS23" s="32"/>
      <c r="CT23" s="32"/>
      <c r="CU23" s="32"/>
      <c r="CV23" s="32"/>
      <c r="CW23" s="32"/>
      <c r="CX23" s="32"/>
      <c r="CY23" s="32"/>
      <c r="CZ23" s="32"/>
      <c r="DA23" s="32"/>
      <c r="DB23" s="32"/>
      <c r="DC23" s="32"/>
      <c r="DD23" s="32"/>
    </row>
    <row r="24" s="26" customFormat="true" ht="33" hidden="false" customHeight="true" outlineLevel="0" collapsed="false">
      <c r="A24" s="37" t="s">
        <v>27</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35" t="s">
        <v>28</v>
      </c>
      <c r="CC24" s="35"/>
      <c r="CD24" s="35"/>
      <c r="CE24" s="35"/>
      <c r="CF24" s="35"/>
      <c r="CG24" s="35"/>
      <c r="CH24" s="35"/>
      <c r="CI24" s="35"/>
      <c r="CJ24" s="35"/>
      <c r="CK24" s="35"/>
      <c r="CL24" s="35"/>
      <c r="CM24" s="35"/>
      <c r="CN24" s="35"/>
      <c r="CO24" s="38" t="s">
        <v>29</v>
      </c>
      <c r="CP24" s="38"/>
      <c r="CQ24" s="38"/>
      <c r="CR24" s="38"/>
      <c r="CS24" s="38"/>
      <c r="CT24" s="38"/>
      <c r="CU24" s="38"/>
      <c r="CV24" s="38"/>
      <c r="CW24" s="38"/>
      <c r="CX24" s="38"/>
      <c r="CY24" s="38"/>
      <c r="CZ24" s="38"/>
      <c r="DA24" s="38"/>
      <c r="DB24" s="38"/>
      <c r="DC24" s="38"/>
      <c r="DD24" s="38"/>
    </row>
    <row r="25" customFormat="false" ht="33" hidden="false" customHeight="tru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5" t="s">
        <v>30</v>
      </c>
      <c r="CC25" s="35"/>
      <c r="CD25" s="35"/>
      <c r="CE25" s="35"/>
      <c r="CF25" s="35"/>
      <c r="CG25" s="35"/>
      <c r="CH25" s="35"/>
      <c r="CI25" s="35"/>
      <c r="CJ25" s="35"/>
      <c r="CK25" s="35"/>
      <c r="CL25" s="35"/>
      <c r="CM25" s="35"/>
      <c r="CN25" s="35"/>
      <c r="CO25" s="38" t="s">
        <v>31</v>
      </c>
      <c r="CP25" s="38"/>
      <c r="CQ25" s="38"/>
      <c r="CR25" s="38"/>
      <c r="CS25" s="38"/>
      <c r="CT25" s="38"/>
      <c r="CU25" s="38"/>
      <c r="CV25" s="38"/>
      <c r="CW25" s="38"/>
      <c r="CX25" s="38"/>
      <c r="CY25" s="38"/>
      <c r="CZ25" s="38"/>
      <c r="DA25" s="38"/>
      <c r="DB25" s="38"/>
      <c r="DC25" s="38"/>
      <c r="DD25" s="38"/>
    </row>
    <row r="26" customFormat="false" ht="32.25" hidden="false" customHeight="true" outlineLevel="0" collapsed="false">
      <c r="A26" s="34" t="s">
        <v>32</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row>
    <row r="27" customFormat="false" ht="31.5" hidden="false" customHeight="true" outlineLevel="0" collapsed="false">
      <c r="A27" s="34" t="s">
        <v>33</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row>
    <row r="28" customFormat="false" ht="23.25" hidden="false" customHeight="true" outlineLevel="0" collapsed="false">
      <c r="A28" s="34" t="s">
        <v>34</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row>
    <row r="29" customFormat="false" ht="15" hidden="false" customHeight="true" outlineLevel="0" collapsed="false">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row>
    <row r="30" customFormat="false" ht="15" hidden="false" customHeight="tru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row>
    <row r="31" customFormat="false" ht="15" hidden="false" customHeight="tru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row>
    <row r="32" customFormat="false" ht="42" hidden="false" customHeight="true" outlineLevel="0" collapsed="false">
      <c r="A32" s="34" t="s">
        <v>35</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row>
    <row r="33" customFormat="false" ht="37.5" hidden="false" customHeight="true" outlineLevel="0" collapsed="false">
      <c r="A33" s="34" t="s">
        <v>36</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row>
  </sheetData>
  <mergeCells count="42">
    <mergeCell ref="BE1:DD1"/>
    <mergeCell ref="BE3:DD3"/>
    <mergeCell ref="BE4:DD4"/>
    <mergeCell ref="BE5:DD5"/>
    <mergeCell ref="BE6:BX6"/>
    <mergeCell ref="BZ6:DD6"/>
    <mergeCell ref="BE7:BX7"/>
    <mergeCell ref="BZ7:DD7"/>
    <mergeCell ref="BH8:BK8"/>
    <mergeCell ref="BO8:CC8"/>
    <mergeCell ref="CD8:CG8"/>
    <mergeCell ref="CH8:CJ8"/>
    <mergeCell ref="A10:DD10"/>
    <mergeCell ref="A11:DD11"/>
    <mergeCell ref="A12:DD12"/>
    <mergeCell ref="AN14:AQ14"/>
    <mergeCell ref="AU14:BI14"/>
    <mergeCell ref="BJ14:BM14"/>
    <mergeCell ref="BN14:BP14"/>
    <mergeCell ref="CO18:DD18"/>
    <mergeCell ref="CB19:CN19"/>
    <mergeCell ref="CO19:DD19"/>
    <mergeCell ref="A20:AU20"/>
    <mergeCell ref="BT20:CN20"/>
    <mergeCell ref="CO20:DD20"/>
    <mergeCell ref="CB21:CN21"/>
    <mergeCell ref="CO21:DD21"/>
    <mergeCell ref="A22:AU22"/>
    <mergeCell ref="BT22:CN22"/>
    <mergeCell ref="CO22:DD22"/>
    <mergeCell ref="CB23:CN23"/>
    <mergeCell ref="CO23:DD23"/>
    <mergeCell ref="CB24:CN24"/>
    <mergeCell ref="CO24:DD24"/>
    <mergeCell ref="CB25:CN25"/>
    <mergeCell ref="CO25:DD25"/>
    <mergeCell ref="A26:DD26"/>
    <mergeCell ref="A27:DD27"/>
    <mergeCell ref="A28:DD28"/>
    <mergeCell ref="A31:DD31"/>
    <mergeCell ref="A32:DD32"/>
    <mergeCell ref="A33:DD33"/>
  </mergeCells>
  <printOptions headings="false" gridLines="false" gridLinesSet="true" horizontalCentered="false" verticalCentered="false"/>
  <pageMargins left="0.708333333333333" right="0.275694444444444" top="0.409722222222222" bottom="0.393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G130"/>
  <sheetViews>
    <sheetView showFormulas="false" showGridLines="true" showRowColHeaders="true" showZeros="true" rightToLeft="false" tabSelected="false" showOutlineSymbols="true" defaultGridColor="true" view="pageBreakPreview" topLeftCell="A37" colorId="64" zoomScale="100" zoomScaleNormal="100" zoomScalePageLayoutView="100" workbookViewId="0">
      <selection pane="topLeft" activeCell="J47" activeCellId="0" sqref="J47"/>
    </sheetView>
  </sheetViews>
  <sheetFormatPr defaultColWidth="9.1484375" defaultRowHeight="15" zeroHeight="false" outlineLevelRow="0" outlineLevelCol="0"/>
  <cols>
    <col collapsed="false" customWidth="true" hidden="false" outlineLevel="0" max="1" min="1" style="41" width="51.71"/>
    <col collapsed="false" customWidth="true" hidden="false" outlineLevel="0" max="2" min="2" style="42" width="9.42"/>
    <col collapsed="false" customWidth="true" hidden="false" outlineLevel="0" max="3" min="3" style="43" width="9.42"/>
    <col collapsed="false" customWidth="true" hidden="false" outlineLevel="0" max="6" min="4" style="44" width="15.14"/>
    <col collapsed="false" customWidth="true" hidden="false" outlineLevel="0" max="7" min="7" style="43" width="15.14"/>
    <col collapsed="false" customWidth="false" hidden="false" outlineLevel="0" max="16384" min="8" style="43" width="9.14"/>
  </cols>
  <sheetData>
    <row r="1" customFormat="false" ht="15" hidden="false" customHeight="false" outlineLevel="0" collapsed="false">
      <c r="A1" s="45" t="s">
        <v>37</v>
      </c>
      <c r="B1" s="45"/>
      <c r="C1" s="45"/>
      <c r="D1" s="45"/>
      <c r="E1" s="45"/>
      <c r="F1" s="45"/>
      <c r="G1" s="45"/>
    </row>
    <row r="2" customFormat="false" ht="15" hidden="false" customHeight="false" outlineLevel="0" collapsed="false">
      <c r="A2" s="46"/>
      <c r="B2" s="47"/>
      <c r="C2" s="48"/>
      <c r="D2" s="49"/>
      <c r="E2" s="49"/>
      <c r="F2" s="49"/>
    </row>
    <row r="3" customFormat="false" ht="33" hidden="false" customHeight="true" outlineLevel="0" collapsed="false">
      <c r="A3" s="50" t="s">
        <v>38</v>
      </c>
      <c r="B3" s="50" t="s">
        <v>39</v>
      </c>
      <c r="C3" s="51" t="s">
        <v>40</v>
      </c>
      <c r="D3" s="51"/>
      <c r="E3" s="51"/>
      <c r="F3" s="51"/>
      <c r="G3" s="51"/>
    </row>
    <row r="4" customFormat="false" ht="60" hidden="false" customHeight="true" outlineLevel="0" collapsed="false">
      <c r="A4" s="50"/>
      <c r="B4" s="50"/>
      <c r="C4" s="51"/>
      <c r="D4" s="52" t="s">
        <v>41</v>
      </c>
      <c r="E4" s="52" t="s">
        <v>42</v>
      </c>
      <c r="F4" s="52" t="s">
        <v>43</v>
      </c>
      <c r="G4" s="51" t="s">
        <v>44</v>
      </c>
    </row>
    <row r="5" customFormat="false" ht="15" hidden="false" customHeight="false" outlineLevel="0" collapsed="false">
      <c r="A5" s="53" t="n">
        <v>1</v>
      </c>
      <c r="B5" s="53" t="n">
        <v>2</v>
      </c>
      <c r="C5" s="54" t="n">
        <v>3</v>
      </c>
      <c r="D5" s="55" t="n">
        <v>4</v>
      </c>
      <c r="E5" s="55" t="n">
        <v>5</v>
      </c>
      <c r="F5" s="55" t="n">
        <v>6</v>
      </c>
      <c r="G5" s="54" t="n">
        <v>7</v>
      </c>
    </row>
    <row r="6" customFormat="false" ht="30" hidden="false" customHeight="false" outlineLevel="0" collapsed="false">
      <c r="A6" s="56" t="s">
        <v>45</v>
      </c>
      <c r="B6" s="57" t="s">
        <v>46</v>
      </c>
      <c r="C6" s="54" t="s">
        <v>47</v>
      </c>
      <c r="D6" s="58"/>
      <c r="E6" s="59"/>
      <c r="F6" s="59"/>
      <c r="G6" s="60"/>
    </row>
    <row r="7" customFormat="false" ht="30" hidden="false" customHeight="false" outlineLevel="0" collapsed="false">
      <c r="A7" s="61" t="s">
        <v>48</v>
      </c>
      <c r="B7" s="57" t="s">
        <v>49</v>
      </c>
      <c r="C7" s="54" t="s">
        <v>47</v>
      </c>
      <c r="D7" s="62" t="n">
        <f aca="false">D6+D8-D41</f>
        <v>0</v>
      </c>
      <c r="E7" s="62" t="n">
        <f aca="false">E6+E8-E41</f>
        <v>0</v>
      </c>
      <c r="F7" s="62" t="n">
        <f aca="false">F6+F8-F41</f>
        <v>0</v>
      </c>
      <c r="G7" s="60"/>
    </row>
    <row r="8" s="65" customFormat="true" ht="14.25" hidden="false" customHeight="false" outlineLevel="0" collapsed="false">
      <c r="A8" s="63" t="s">
        <v>50</v>
      </c>
      <c r="B8" s="50" t="n">
        <v>1000</v>
      </c>
      <c r="C8" s="64"/>
      <c r="D8" s="58" t="n">
        <f aca="false">D14+D26+D24</f>
        <v>116653350</v>
      </c>
      <c r="E8" s="58" t="n">
        <f aca="false">E14</f>
        <v>109828450</v>
      </c>
      <c r="F8" s="58" t="n">
        <f aca="false">F14</f>
        <v>109828450</v>
      </c>
      <c r="G8" s="64"/>
    </row>
    <row r="9" customFormat="false" ht="15" hidden="false" customHeight="false" outlineLevel="0" collapsed="false">
      <c r="A9" s="61" t="s">
        <v>51</v>
      </c>
      <c r="B9" s="66"/>
      <c r="C9" s="60"/>
      <c r="D9" s="59"/>
      <c r="E9" s="59"/>
      <c r="F9" s="59"/>
      <c r="G9" s="60"/>
    </row>
    <row r="10" customFormat="false" ht="15" hidden="false" customHeight="false" outlineLevel="0" collapsed="false">
      <c r="A10" s="67"/>
      <c r="B10" s="66"/>
      <c r="C10" s="60"/>
      <c r="D10" s="59"/>
      <c r="E10" s="59"/>
      <c r="F10" s="59"/>
      <c r="G10" s="60"/>
    </row>
    <row r="11" customFormat="false" ht="15" hidden="false" customHeight="false" outlineLevel="0" collapsed="false">
      <c r="A11" s="63" t="s">
        <v>52</v>
      </c>
      <c r="B11" s="53" t="n">
        <v>1100</v>
      </c>
      <c r="C11" s="53" t="n">
        <v>120</v>
      </c>
      <c r="D11" s="59"/>
      <c r="E11" s="59"/>
      <c r="F11" s="59"/>
      <c r="G11" s="60"/>
    </row>
    <row r="12" customFormat="false" ht="15" hidden="false" customHeight="false" outlineLevel="0" collapsed="false">
      <c r="A12" s="61" t="s">
        <v>51</v>
      </c>
      <c r="B12" s="68" t="n">
        <v>1110</v>
      </c>
      <c r="C12" s="54" t="n">
        <v>120</v>
      </c>
      <c r="D12" s="69"/>
      <c r="E12" s="59"/>
      <c r="F12" s="59"/>
      <c r="G12" s="60"/>
    </row>
    <row r="13" customFormat="false" ht="15" hidden="false" customHeight="false" outlineLevel="0" collapsed="false">
      <c r="A13" s="70"/>
      <c r="B13" s="68"/>
      <c r="C13" s="54"/>
      <c r="D13" s="69"/>
      <c r="E13" s="69"/>
      <c r="F13" s="69"/>
      <c r="G13" s="60"/>
    </row>
    <row r="14" customFormat="false" ht="28.5" hidden="false" customHeight="false" outlineLevel="0" collapsed="false">
      <c r="A14" s="63" t="s">
        <v>53</v>
      </c>
      <c r="B14" s="53" t="n">
        <v>1200</v>
      </c>
      <c r="C14" s="53" t="n">
        <v>130</v>
      </c>
      <c r="D14" s="58" t="n">
        <f aca="false">D15+D18</f>
        <v>109828450</v>
      </c>
      <c r="E14" s="58" t="n">
        <f aca="false">E15</f>
        <v>109828450</v>
      </c>
      <c r="F14" s="58" t="n">
        <f aca="false">F15</f>
        <v>109828450</v>
      </c>
      <c r="G14" s="60"/>
    </row>
    <row r="15" customFormat="false" ht="15" hidden="false" customHeight="false" outlineLevel="0" collapsed="false">
      <c r="A15" s="56" t="s">
        <v>51</v>
      </c>
      <c r="B15" s="53" t="n">
        <v>1210</v>
      </c>
      <c r="C15" s="54" t="n">
        <v>130</v>
      </c>
      <c r="D15" s="58" t="n">
        <v>109828450</v>
      </c>
      <c r="E15" s="58" t="n">
        <f aca="false">D15</f>
        <v>109828450</v>
      </c>
      <c r="F15" s="58" t="n">
        <f aca="false">E15</f>
        <v>109828450</v>
      </c>
      <c r="G15" s="60"/>
    </row>
    <row r="16" customFormat="false" ht="60" hidden="false" customHeight="false" outlineLevel="0" collapsed="false">
      <c r="A16" s="56" t="s">
        <v>54</v>
      </c>
      <c r="B16" s="53"/>
      <c r="C16" s="54"/>
      <c r="D16" s="58"/>
      <c r="E16" s="58"/>
      <c r="F16" s="58"/>
      <c r="G16" s="60"/>
    </row>
    <row r="17" customFormat="false" ht="60" hidden="false" customHeight="false" outlineLevel="0" collapsed="false">
      <c r="A17" s="56" t="s">
        <v>55</v>
      </c>
      <c r="B17" s="53" t="n">
        <v>1220</v>
      </c>
      <c r="C17" s="54" t="n">
        <v>130</v>
      </c>
      <c r="D17" s="59"/>
      <c r="E17" s="59"/>
      <c r="F17" s="59"/>
      <c r="G17" s="60"/>
    </row>
    <row r="18" customFormat="false" ht="45" hidden="false" customHeight="false" outlineLevel="0" collapsed="false">
      <c r="A18" s="56" t="s">
        <v>56</v>
      </c>
      <c r="B18" s="53" t="n">
        <v>1230</v>
      </c>
      <c r="C18" s="54" t="n">
        <v>130</v>
      </c>
      <c r="D18" s="59"/>
      <c r="E18" s="59"/>
      <c r="F18" s="59"/>
      <c r="G18" s="60"/>
    </row>
    <row r="19" customFormat="false" ht="15" hidden="false" customHeight="false" outlineLevel="0" collapsed="false">
      <c r="A19" s="56" t="s">
        <v>57</v>
      </c>
      <c r="B19" s="53" t="n">
        <v>1231</v>
      </c>
      <c r="C19" s="54" t="n">
        <v>130</v>
      </c>
      <c r="D19" s="55"/>
      <c r="E19" s="55"/>
      <c r="F19" s="55"/>
      <c r="G19" s="54"/>
    </row>
    <row r="20" customFormat="false" ht="15" hidden="false" customHeight="false" outlineLevel="0" collapsed="false">
      <c r="A20" s="56" t="s">
        <v>58</v>
      </c>
      <c r="B20" s="53"/>
      <c r="C20" s="54"/>
      <c r="D20" s="55"/>
      <c r="E20" s="55"/>
      <c r="F20" s="55"/>
      <c r="G20" s="54"/>
    </row>
    <row r="21" customFormat="false" ht="15" hidden="false" customHeight="false" outlineLevel="0" collapsed="false">
      <c r="A21" s="56" t="s">
        <v>59</v>
      </c>
      <c r="B21" s="53" t="n">
        <v>1232</v>
      </c>
      <c r="C21" s="54" t="n">
        <v>130</v>
      </c>
      <c r="D21" s="59"/>
      <c r="E21" s="59"/>
      <c r="F21" s="59"/>
      <c r="G21" s="60"/>
    </row>
    <row r="22" customFormat="false" ht="15" hidden="false" customHeight="false" outlineLevel="0" collapsed="false">
      <c r="A22" s="56" t="s">
        <v>60</v>
      </c>
      <c r="B22" s="53" t="n">
        <v>1233</v>
      </c>
      <c r="C22" s="54" t="n">
        <v>130</v>
      </c>
      <c r="D22" s="59"/>
      <c r="E22" s="59"/>
      <c r="F22" s="59"/>
      <c r="G22" s="60"/>
    </row>
    <row r="23" customFormat="false" ht="28.5" hidden="false" customHeight="false" outlineLevel="0" collapsed="false">
      <c r="A23" s="63" t="s">
        <v>61</v>
      </c>
      <c r="B23" s="53" t="n">
        <v>1300</v>
      </c>
      <c r="C23" s="54" t="n">
        <v>140</v>
      </c>
      <c r="D23" s="59"/>
      <c r="E23" s="59"/>
      <c r="F23" s="59"/>
      <c r="G23" s="60"/>
    </row>
    <row r="24" customFormat="false" ht="15" hidden="false" customHeight="false" outlineLevel="0" collapsed="false">
      <c r="A24" s="61" t="s">
        <v>51</v>
      </c>
      <c r="B24" s="68" t="n">
        <v>1310</v>
      </c>
      <c r="C24" s="54" t="n">
        <v>140</v>
      </c>
      <c r="D24" s="69"/>
      <c r="E24" s="59"/>
      <c r="F24" s="59"/>
      <c r="G24" s="60"/>
    </row>
    <row r="25" customFormat="false" ht="15" hidden="false" customHeight="false" outlineLevel="0" collapsed="false">
      <c r="A25" s="67"/>
      <c r="B25" s="68"/>
      <c r="C25" s="54"/>
      <c r="D25" s="69"/>
      <c r="E25" s="59"/>
      <c r="F25" s="59"/>
      <c r="G25" s="60"/>
    </row>
    <row r="26" customFormat="false" ht="15" hidden="false" customHeight="false" outlineLevel="0" collapsed="false">
      <c r="A26" s="63" t="s">
        <v>62</v>
      </c>
      <c r="B26" s="53" t="n">
        <v>1400</v>
      </c>
      <c r="C26" s="54" t="n">
        <v>150</v>
      </c>
      <c r="D26" s="58" t="n">
        <f aca="false">D27</f>
        <v>6824900</v>
      </c>
      <c r="E26" s="58" t="n">
        <v>0</v>
      </c>
      <c r="F26" s="58" t="n">
        <v>0</v>
      </c>
      <c r="G26" s="60"/>
    </row>
    <row r="27" customFormat="false" ht="15" hidden="false" customHeight="false" outlineLevel="0" collapsed="false">
      <c r="A27" s="61" t="s">
        <v>51</v>
      </c>
      <c r="B27" s="53" t="n">
        <v>1410</v>
      </c>
      <c r="C27" s="53" t="n">
        <v>150</v>
      </c>
      <c r="D27" s="62" t="n">
        <f aca="false">справочно!F11</f>
        <v>6824900</v>
      </c>
      <c r="E27" s="59"/>
      <c r="F27" s="59"/>
      <c r="G27" s="60"/>
    </row>
    <row r="28" customFormat="false" ht="15" hidden="false" customHeight="false" outlineLevel="0" collapsed="false">
      <c r="A28" s="67" t="s">
        <v>63</v>
      </c>
      <c r="B28" s="53"/>
      <c r="C28" s="53"/>
      <c r="D28" s="62"/>
      <c r="E28" s="59"/>
      <c r="F28" s="59"/>
      <c r="G28" s="60"/>
    </row>
    <row r="29" customFormat="false" ht="15" hidden="false" customHeight="false" outlineLevel="0" collapsed="false">
      <c r="A29" s="56" t="s">
        <v>64</v>
      </c>
      <c r="B29" s="53" t="n">
        <v>1420</v>
      </c>
      <c r="C29" s="53"/>
      <c r="D29" s="69"/>
      <c r="E29" s="59"/>
      <c r="F29" s="59"/>
      <c r="G29" s="60"/>
    </row>
    <row r="30" customFormat="false" ht="15" hidden="false" customHeight="false" outlineLevel="0" collapsed="false">
      <c r="A30" s="70" t="s">
        <v>65</v>
      </c>
      <c r="B30" s="53" t="n">
        <v>1430</v>
      </c>
      <c r="C30" s="53" t="n">
        <v>150</v>
      </c>
      <c r="D30" s="62" t="n">
        <v>0</v>
      </c>
      <c r="E30" s="62" t="n">
        <v>0</v>
      </c>
      <c r="F30" s="62" t="n">
        <v>0</v>
      </c>
      <c r="G30" s="60"/>
    </row>
    <row r="31" customFormat="false" ht="15" hidden="false" customHeight="false" outlineLevel="0" collapsed="false">
      <c r="A31" s="63" t="s">
        <v>66</v>
      </c>
      <c r="B31" s="53" t="n">
        <v>1500</v>
      </c>
      <c r="C31" s="54" t="n">
        <v>180</v>
      </c>
      <c r="D31" s="69"/>
      <c r="E31" s="69"/>
      <c r="F31" s="69"/>
      <c r="G31" s="60"/>
    </row>
    <row r="32" customFormat="false" ht="15" hidden="false" customHeight="false" outlineLevel="0" collapsed="false">
      <c r="A32" s="61" t="s">
        <v>51</v>
      </c>
      <c r="B32" s="56"/>
      <c r="C32" s="60"/>
      <c r="D32" s="59"/>
      <c r="E32" s="59"/>
      <c r="F32" s="59"/>
      <c r="G32" s="60"/>
    </row>
    <row r="33" customFormat="false" ht="15" hidden="false" customHeight="false" outlineLevel="0" collapsed="false">
      <c r="A33" s="67"/>
      <c r="B33" s="56"/>
      <c r="C33" s="60"/>
      <c r="D33" s="59"/>
      <c r="E33" s="59"/>
      <c r="F33" s="59"/>
      <c r="G33" s="60"/>
    </row>
    <row r="34" customFormat="false" ht="15" hidden="false" customHeight="false" outlineLevel="0" collapsed="false">
      <c r="A34" s="63" t="s">
        <v>67</v>
      </c>
      <c r="B34" s="53" t="n">
        <v>1900</v>
      </c>
      <c r="C34" s="60"/>
      <c r="D34" s="59"/>
      <c r="E34" s="59"/>
      <c r="F34" s="59"/>
      <c r="G34" s="60"/>
    </row>
    <row r="35" customFormat="false" ht="15" hidden="false" customHeight="false" outlineLevel="0" collapsed="false">
      <c r="A35" s="61" t="s">
        <v>51</v>
      </c>
      <c r="B35" s="56"/>
      <c r="C35" s="60"/>
      <c r="D35" s="59"/>
      <c r="E35" s="59"/>
      <c r="F35" s="59"/>
      <c r="G35" s="60"/>
    </row>
    <row r="36" customFormat="false" ht="15" hidden="false" customHeight="false" outlineLevel="0" collapsed="false">
      <c r="A36" s="67"/>
      <c r="B36" s="56"/>
      <c r="C36" s="60"/>
      <c r="D36" s="59"/>
      <c r="E36" s="59"/>
      <c r="F36" s="59"/>
      <c r="G36" s="60"/>
    </row>
    <row r="37" customFormat="false" ht="15" hidden="false" customHeight="false" outlineLevel="0" collapsed="false">
      <c r="A37" s="63" t="s">
        <v>68</v>
      </c>
      <c r="B37" s="53" t="n">
        <v>1980</v>
      </c>
      <c r="C37" s="54" t="s">
        <v>47</v>
      </c>
      <c r="D37" s="59"/>
      <c r="E37" s="59"/>
      <c r="F37" s="59"/>
      <c r="G37" s="60"/>
    </row>
    <row r="38" customFormat="false" ht="15" hidden="false" customHeight="false" outlineLevel="0" collapsed="false">
      <c r="A38" s="56" t="s">
        <v>69</v>
      </c>
      <c r="B38" s="71"/>
      <c r="C38" s="72"/>
      <c r="D38" s="73"/>
      <c r="E38" s="73"/>
      <c r="F38" s="73"/>
      <c r="G38" s="72"/>
    </row>
    <row r="39" customFormat="false" ht="30" hidden="false" customHeight="false" outlineLevel="0" collapsed="false">
      <c r="A39" s="56" t="s">
        <v>70</v>
      </c>
      <c r="B39" s="53" t="n">
        <v>1981</v>
      </c>
      <c r="C39" s="54" t="n">
        <v>510</v>
      </c>
      <c r="D39" s="55"/>
      <c r="E39" s="55"/>
      <c r="F39" s="55"/>
      <c r="G39" s="54" t="s">
        <v>47</v>
      </c>
    </row>
    <row r="40" customFormat="false" ht="15" hidden="false" customHeight="false" outlineLevel="0" collapsed="false">
      <c r="A40" s="56"/>
      <c r="B40" s="56"/>
      <c r="C40" s="60"/>
      <c r="D40" s="59"/>
      <c r="E40" s="59"/>
      <c r="F40" s="59"/>
      <c r="G40" s="60"/>
    </row>
    <row r="41" s="65" customFormat="true" ht="17.25" hidden="false" customHeight="true" outlineLevel="0" collapsed="false">
      <c r="A41" s="63" t="s">
        <v>71</v>
      </c>
      <c r="B41" s="50" t="n">
        <v>2000</v>
      </c>
      <c r="C41" s="51" t="s">
        <v>47</v>
      </c>
      <c r="D41" s="58" t="n">
        <f aca="false">D42+D58+D67+D82</f>
        <v>116653350</v>
      </c>
      <c r="E41" s="58" t="n">
        <f aca="false">E42+E58+E67+E82</f>
        <v>109828450</v>
      </c>
      <c r="F41" s="58" t="n">
        <f aca="false">F42+F58+F67+F82</f>
        <v>109828450</v>
      </c>
      <c r="G41" s="64"/>
    </row>
    <row r="42" customFormat="false" ht="15" hidden="false" customHeight="true" outlineLevel="0" collapsed="false">
      <c r="A42" s="56" t="s">
        <v>51</v>
      </c>
      <c r="B42" s="53" t="n">
        <v>2100</v>
      </c>
      <c r="C42" s="54" t="s">
        <v>47</v>
      </c>
      <c r="D42" s="62" t="n">
        <f aca="false">D44+D46+D47+D49</f>
        <v>78929429.96</v>
      </c>
      <c r="E42" s="74" t="n">
        <f aca="false">E44+E46+E47+E49</f>
        <v>75860272.3</v>
      </c>
      <c r="F42" s="74" t="n">
        <f aca="false">F44+F46+F47+F49</f>
        <v>75860272.3</v>
      </c>
      <c r="G42" s="54" t="s">
        <v>47</v>
      </c>
    </row>
    <row r="43" customFormat="false" ht="15" hidden="false" customHeight="false" outlineLevel="0" collapsed="false">
      <c r="A43" s="63" t="s">
        <v>72</v>
      </c>
      <c r="B43" s="53"/>
      <c r="C43" s="54"/>
      <c r="D43" s="62"/>
      <c r="E43" s="74"/>
      <c r="F43" s="74"/>
      <c r="G43" s="54"/>
    </row>
    <row r="44" customFormat="false" ht="13.8" hidden="false" customHeight="true" outlineLevel="0" collapsed="false">
      <c r="A44" s="56" t="s">
        <v>51</v>
      </c>
      <c r="B44" s="53" t="n">
        <v>2110</v>
      </c>
      <c r="C44" s="54" t="n">
        <v>111</v>
      </c>
      <c r="D44" s="62" t="n">
        <f aca="false">справочно!D37+справочно!F38</f>
        <v>59715383.98</v>
      </c>
      <c r="E44" s="62" t="n">
        <f aca="false">справочно!E37</f>
        <v>57857351.99</v>
      </c>
      <c r="F44" s="62" t="n">
        <f aca="false">E44</f>
        <v>57857351.99</v>
      </c>
      <c r="G44" s="54" t="s">
        <v>47</v>
      </c>
    </row>
    <row r="45" customFormat="false" ht="13.8" hidden="false" customHeight="false" outlineLevel="0" collapsed="false">
      <c r="A45" s="75" t="s">
        <v>73</v>
      </c>
      <c r="B45" s="53"/>
      <c r="C45" s="54"/>
      <c r="D45" s="62"/>
      <c r="E45" s="62"/>
      <c r="F45" s="62"/>
      <c r="G45" s="54"/>
    </row>
    <row r="46" customFormat="false" ht="30" hidden="false" customHeight="false" outlineLevel="0" collapsed="false">
      <c r="A46" s="75" t="s">
        <v>74</v>
      </c>
      <c r="B46" s="53" t="n">
        <v>2120</v>
      </c>
      <c r="C46" s="54" t="n">
        <v>112</v>
      </c>
      <c r="D46" s="62"/>
      <c r="E46" s="62"/>
      <c r="F46" s="62"/>
      <c r="G46" s="54" t="s">
        <v>47</v>
      </c>
    </row>
    <row r="47" customFormat="false" ht="30" hidden="false" customHeight="false" outlineLevel="0" collapsed="false">
      <c r="A47" s="75" t="s">
        <v>75</v>
      </c>
      <c r="B47" s="53" t="n">
        <v>2130</v>
      </c>
      <c r="C47" s="54" t="n">
        <v>112</v>
      </c>
      <c r="D47" s="62" t="n">
        <f aca="false">справочно!D41+справочно!F39+справочно!H42</f>
        <v>1160000</v>
      </c>
      <c r="E47" s="62" t="n">
        <f aca="false">справочно!E41</f>
        <v>530000</v>
      </c>
      <c r="F47" s="62" t="n">
        <f aca="false">E47</f>
        <v>530000</v>
      </c>
      <c r="G47" s="54" t="s">
        <v>47</v>
      </c>
    </row>
    <row r="48" s="65" customFormat="true" ht="57" hidden="false" customHeight="false" outlineLevel="0" collapsed="false">
      <c r="A48" s="76" t="s">
        <v>76</v>
      </c>
      <c r="B48" s="50" t="n">
        <v>2140</v>
      </c>
      <c r="C48" s="51" t="n">
        <v>119</v>
      </c>
      <c r="D48" s="58" t="n">
        <f aca="false">D49</f>
        <v>18054045.98</v>
      </c>
      <c r="E48" s="58" t="n">
        <f aca="false">D48</f>
        <v>18054045.98</v>
      </c>
      <c r="F48" s="58" t="n">
        <f aca="false">D48</f>
        <v>18054045.98</v>
      </c>
      <c r="G48" s="51" t="s">
        <v>47</v>
      </c>
    </row>
    <row r="49" customFormat="false" ht="15" hidden="false" customHeight="true" outlineLevel="0" collapsed="false">
      <c r="A49" s="56" t="s">
        <v>51</v>
      </c>
      <c r="B49" s="53" t="n">
        <v>2141</v>
      </c>
      <c r="C49" s="54" t="n">
        <v>119</v>
      </c>
      <c r="D49" s="62" t="n">
        <f aca="false">справочно!E43+справочно!F43</f>
        <v>18054045.98</v>
      </c>
      <c r="E49" s="62" t="n">
        <f aca="false">справочно!E44</f>
        <v>17472920.31</v>
      </c>
      <c r="F49" s="62" t="n">
        <f aca="false">E49</f>
        <v>17472920.31</v>
      </c>
      <c r="G49" s="54" t="s">
        <v>47</v>
      </c>
    </row>
    <row r="50" customFormat="false" ht="15" hidden="false" customHeight="false" outlineLevel="0" collapsed="false">
      <c r="A50" s="75" t="s">
        <v>77</v>
      </c>
      <c r="B50" s="53"/>
      <c r="C50" s="54"/>
      <c r="D50" s="62"/>
      <c r="E50" s="62"/>
      <c r="F50" s="62"/>
      <c r="G50" s="54"/>
    </row>
    <row r="51" customFormat="false" ht="15" hidden="false" customHeight="false" outlineLevel="0" collapsed="false">
      <c r="A51" s="75" t="s">
        <v>78</v>
      </c>
      <c r="B51" s="53" t="n">
        <v>2142</v>
      </c>
      <c r="C51" s="54" t="n">
        <v>119</v>
      </c>
      <c r="D51" s="59"/>
      <c r="E51" s="59"/>
      <c r="F51" s="59"/>
      <c r="G51" s="54" t="s">
        <v>47</v>
      </c>
    </row>
    <row r="52" customFormat="false" ht="30" hidden="false" customHeight="false" outlineLevel="0" collapsed="false">
      <c r="A52" s="75" t="s">
        <v>79</v>
      </c>
      <c r="B52" s="53" t="n">
        <v>2150</v>
      </c>
      <c r="C52" s="54" t="n">
        <v>131</v>
      </c>
      <c r="D52" s="59"/>
      <c r="E52" s="59"/>
      <c r="F52" s="59"/>
      <c r="G52" s="54" t="s">
        <v>47</v>
      </c>
    </row>
    <row r="53" customFormat="false" ht="45" hidden="false" customHeight="false" outlineLevel="0" collapsed="false">
      <c r="A53" s="56" t="s">
        <v>80</v>
      </c>
      <c r="B53" s="53" t="n">
        <v>2160</v>
      </c>
      <c r="C53" s="54" t="n">
        <v>133</v>
      </c>
      <c r="D53" s="59"/>
      <c r="E53" s="59"/>
      <c r="F53" s="59"/>
      <c r="G53" s="54"/>
    </row>
    <row r="54" customFormat="false" ht="30" hidden="false" customHeight="false" outlineLevel="0" collapsed="false">
      <c r="A54" s="56" t="s">
        <v>81</v>
      </c>
      <c r="B54" s="53" t="n">
        <v>2170</v>
      </c>
      <c r="C54" s="54" t="n">
        <v>134</v>
      </c>
      <c r="D54" s="59"/>
      <c r="E54" s="59"/>
      <c r="F54" s="59"/>
      <c r="G54" s="54" t="s">
        <v>47</v>
      </c>
    </row>
    <row r="55" customFormat="false" ht="45" hidden="false" customHeight="false" outlineLevel="0" collapsed="false">
      <c r="A55" s="56" t="s">
        <v>82</v>
      </c>
      <c r="B55" s="53" t="n">
        <v>2180</v>
      </c>
      <c r="C55" s="54" t="n">
        <v>139</v>
      </c>
      <c r="D55" s="59"/>
      <c r="E55" s="59"/>
      <c r="F55" s="59"/>
      <c r="G55" s="54" t="s">
        <v>47</v>
      </c>
    </row>
    <row r="56" customFormat="false" ht="15" hidden="false" customHeight="true" outlineLevel="0" collapsed="false">
      <c r="A56" s="56" t="s">
        <v>51</v>
      </c>
      <c r="B56" s="53" t="n">
        <v>2181</v>
      </c>
      <c r="C56" s="54" t="n">
        <v>139</v>
      </c>
      <c r="D56" s="59"/>
      <c r="E56" s="59"/>
      <c r="F56" s="59"/>
      <c r="G56" s="54" t="s">
        <v>47</v>
      </c>
    </row>
    <row r="57" customFormat="false" ht="15" hidden="false" customHeight="false" outlineLevel="0" collapsed="false">
      <c r="A57" s="75" t="s">
        <v>83</v>
      </c>
      <c r="B57" s="53"/>
      <c r="C57" s="54"/>
      <c r="D57" s="59"/>
      <c r="E57" s="59"/>
      <c r="F57" s="59"/>
      <c r="G57" s="54"/>
    </row>
    <row r="58" customFormat="false" ht="15" hidden="false" customHeight="false" outlineLevel="0" collapsed="false">
      <c r="A58" s="63" t="s">
        <v>84</v>
      </c>
      <c r="B58" s="50" t="n">
        <v>2200</v>
      </c>
      <c r="C58" s="51" t="n">
        <v>300</v>
      </c>
      <c r="D58" s="58" t="n">
        <f aca="false">D59</f>
        <v>3332180</v>
      </c>
      <c r="E58" s="58" t="n">
        <f aca="false">E59</f>
        <v>1152580</v>
      </c>
      <c r="F58" s="58" t="n">
        <f aca="false">F59</f>
        <v>1152580</v>
      </c>
      <c r="G58" s="51" t="s">
        <v>47</v>
      </c>
    </row>
    <row r="59" customFormat="false" ht="15" hidden="false" customHeight="true" outlineLevel="0" collapsed="false">
      <c r="A59" s="56" t="s">
        <v>51</v>
      </c>
      <c r="B59" s="53" t="n">
        <v>2210</v>
      </c>
      <c r="C59" s="54" t="n">
        <v>320</v>
      </c>
      <c r="D59" s="62" t="n">
        <f aca="false">D61+D63</f>
        <v>3332180</v>
      </c>
      <c r="E59" s="62" t="n">
        <f aca="false">E61+E63</f>
        <v>1152580</v>
      </c>
      <c r="F59" s="62" t="n">
        <f aca="false">F61+F63</f>
        <v>1152580</v>
      </c>
      <c r="G59" s="54" t="s">
        <v>47</v>
      </c>
    </row>
    <row r="60" customFormat="false" ht="30" hidden="false" customHeight="false" outlineLevel="0" collapsed="false">
      <c r="A60" s="75" t="s">
        <v>85</v>
      </c>
      <c r="B60" s="53"/>
      <c r="C60" s="54"/>
      <c r="D60" s="62"/>
      <c r="E60" s="62"/>
      <c r="F60" s="62"/>
      <c r="G60" s="54"/>
    </row>
    <row r="61" customFormat="false" ht="15" hidden="false" customHeight="true" outlineLevel="0" collapsed="false">
      <c r="A61" s="56" t="s">
        <v>69</v>
      </c>
      <c r="B61" s="53" t="n">
        <v>2211</v>
      </c>
      <c r="C61" s="54" t="n">
        <v>321</v>
      </c>
      <c r="D61" s="62" t="n">
        <f aca="false">справочно!F52+справочно!E54</f>
        <v>2587180</v>
      </c>
      <c r="E61" s="62" t="n">
        <v>407580</v>
      </c>
      <c r="F61" s="62" t="n">
        <f aca="false">E61</f>
        <v>407580</v>
      </c>
      <c r="G61" s="54" t="s">
        <v>47</v>
      </c>
    </row>
    <row r="62" customFormat="false" ht="45" hidden="false" customHeight="false" outlineLevel="0" collapsed="false">
      <c r="A62" s="77" t="s">
        <v>86</v>
      </c>
      <c r="B62" s="53"/>
      <c r="C62" s="54"/>
      <c r="D62" s="62"/>
      <c r="E62" s="62"/>
      <c r="F62" s="62"/>
      <c r="G62" s="54"/>
    </row>
    <row r="63" customFormat="false" ht="30" hidden="false" customHeight="false" outlineLevel="0" collapsed="false">
      <c r="A63" s="56" t="s">
        <v>87</v>
      </c>
      <c r="B63" s="53" t="n">
        <v>2212</v>
      </c>
      <c r="C63" s="53" t="n">
        <v>323</v>
      </c>
      <c r="D63" s="62" t="n">
        <f aca="false">справочно!E55</f>
        <v>745000</v>
      </c>
      <c r="E63" s="62" t="n">
        <f aca="false">D63</f>
        <v>745000</v>
      </c>
      <c r="F63" s="62" t="n">
        <f aca="false">D63</f>
        <v>745000</v>
      </c>
      <c r="G63" s="54" t="s">
        <v>47</v>
      </c>
    </row>
    <row r="64" customFormat="false" ht="45" hidden="false" customHeight="false" outlineLevel="0" collapsed="false">
      <c r="A64" s="56" t="s">
        <v>88</v>
      </c>
      <c r="B64" s="53" t="n">
        <v>2220</v>
      </c>
      <c r="C64" s="54" t="n">
        <v>340</v>
      </c>
      <c r="D64" s="59"/>
      <c r="E64" s="59"/>
      <c r="F64" s="59"/>
      <c r="G64" s="54" t="s">
        <v>47</v>
      </c>
    </row>
    <row r="65" customFormat="false" ht="75" hidden="false" customHeight="false" outlineLevel="0" collapsed="false">
      <c r="A65" s="56" t="s">
        <v>89</v>
      </c>
      <c r="B65" s="53" t="n">
        <v>2230</v>
      </c>
      <c r="C65" s="54" t="n">
        <v>350</v>
      </c>
      <c r="D65" s="59"/>
      <c r="E65" s="59"/>
      <c r="F65" s="59"/>
      <c r="G65" s="54" t="s">
        <v>47</v>
      </c>
    </row>
    <row r="66" customFormat="false" ht="15" hidden="false" customHeight="false" outlineLevel="0" collapsed="false">
      <c r="A66" s="56" t="s">
        <v>90</v>
      </c>
      <c r="B66" s="53" t="n">
        <v>2240</v>
      </c>
      <c r="C66" s="54" t="n">
        <v>360</v>
      </c>
      <c r="D66" s="78"/>
      <c r="E66" s="78"/>
      <c r="F66" s="78"/>
      <c r="G66" s="79" t="s">
        <v>47</v>
      </c>
    </row>
    <row r="67" customFormat="false" ht="15" hidden="false" customHeight="false" outlineLevel="0" collapsed="false">
      <c r="A67" s="63" t="s">
        <v>91</v>
      </c>
      <c r="B67" s="50" t="n">
        <v>2300</v>
      </c>
      <c r="C67" s="50" t="n">
        <v>850</v>
      </c>
      <c r="D67" s="58" t="n">
        <f aca="false">D68+D70+D71</f>
        <v>464777</v>
      </c>
      <c r="E67" s="58" t="n">
        <f aca="false">E68+E70</f>
        <v>464777</v>
      </c>
      <c r="F67" s="58" t="n">
        <f aca="false">F68+F70</f>
        <v>464777</v>
      </c>
      <c r="G67" s="51" t="s">
        <v>47</v>
      </c>
    </row>
    <row r="68" customFormat="false" ht="15" hidden="false" customHeight="true" outlineLevel="0" collapsed="false">
      <c r="A68" s="56" t="s">
        <v>51</v>
      </c>
      <c r="B68" s="53" t="n">
        <v>2310</v>
      </c>
      <c r="C68" s="53" t="n">
        <v>851</v>
      </c>
      <c r="D68" s="62" t="n">
        <f aca="false">справочно!D61</f>
        <v>460169</v>
      </c>
      <c r="E68" s="62" t="n">
        <f aca="false">D68</f>
        <v>460169</v>
      </c>
      <c r="F68" s="62" t="n">
        <f aca="false">D68</f>
        <v>460169</v>
      </c>
      <c r="G68" s="54" t="s">
        <v>47</v>
      </c>
    </row>
    <row r="69" customFormat="false" ht="15" hidden="false" customHeight="false" outlineLevel="0" collapsed="false">
      <c r="A69" s="75" t="s">
        <v>92</v>
      </c>
      <c r="B69" s="53"/>
      <c r="C69" s="53"/>
      <c r="D69" s="62"/>
      <c r="E69" s="62"/>
      <c r="F69" s="62"/>
      <c r="G69" s="54"/>
    </row>
    <row r="70" customFormat="false" ht="45" hidden="false" customHeight="false" outlineLevel="0" collapsed="false">
      <c r="A70" s="75" t="s">
        <v>93</v>
      </c>
      <c r="B70" s="53" t="n">
        <v>2320</v>
      </c>
      <c r="C70" s="53" t="n">
        <v>852</v>
      </c>
      <c r="D70" s="62" t="n">
        <f aca="false">справочно!D62</f>
        <v>4608</v>
      </c>
      <c r="E70" s="62" t="n">
        <v>4608</v>
      </c>
      <c r="F70" s="62" t="n">
        <f aca="false">E70</f>
        <v>4608</v>
      </c>
      <c r="G70" s="54" t="s">
        <v>47</v>
      </c>
    </row>
    <row r="71" customFormat="false" ht="30" hidden="false" customHeight="false" outlineLevel="0" collapsed="false">
      <c r="A71" s="75" t="s">
        <v>94</v>
      </c>
      <c r="B71" s="53" t="n">
        <v>2330</v>
      </c>
      <c r="C71" s="53" t="n">
        <v>853</v>
      </c>
      <c r="D71" s="62"/>
      <c r="E71" s="59"/>
      <c r="F71" s="59"/>
      <c r="G71" s="54" t="s">
        <v>47</v>
      </c>
    </row>
    <row r="72" customFormat="false" ht="28.5" hidden="false" customHeight="false" outlineLevel="0" collapsed="false">
      <c r="A72" s="63" t="s">
        <v>95</v>
      </c>
      <c r="B72" s="53" t="n">
        <v>2400</v>
      </c>
      <c r="C72" s="53" t="s">
        <v>47</v>
      </c>
      <c r="D72" s="59"/>
      <c r="E72" s="59"/>
      <c r="F72" s="59"/>
      <c r="G72" s="54" t="s">
        <v>47</v>
      </c>
    </row>
    <row r="73" customFormat="false" ht="15" hidden="false" customHeight="true" outlineLevel="0" collapsed="false">
      <c r="A73" s="56" t="s">
        <v>69</v>
      </c>
      <c r="B73" s="53" t="n">
        <v>2410</v>
      </c>
      <c r="C73" s="53" t="n">
        <v>613</v>
      </c>
      <c r="D73" s="59"/>
      <c r="E73" s="59"/>
      <c r="F73" s="59"/>
      <c r="G73" s="54" t="s">
        <v>47</v>
      </c>
    </row>
    <row r="74" customFormat="false" ht="15" hidden="false" customHeight="false" outlineLevel="0" collapsed="false">
      <c r="A74" s="75" t="s">
        <v>96</v>
      </c>
      <c r="B74" s="53"/>
      <c r="C74" s="53"/>
      <c r="D74" s="59"/>
      <c r="E74" s="59"/>
      <c r="F74" s="59"/>
      <c r="G74" s="54"/>
    </row>
    <row r="75" customFormat="false" ht="15" hidden="false" customHeight="false" outlineLevel="0" collapsed="false">
      <c r="A75" s="75" t="s">
        <v>97</v>
      </c>
      <c r="B75" s="53" t="n">
        <v>2420</v>
      </c>
      <c r="C75" s="53" t="n">
        <v>623</v>
      </c>
      <c r="D75" s="59"/>
      <c r="E75" s="59"/>
      <c r="F75" s="59"/>
      <c r="G75" s="54"/>
    </row>
    <row r="76" customFormat="false" ht="45" hidden="false" customHeight="false" outlineLevel="0" collapsed="false">
      <c r="A76" s="75" t="s">
        <v>98</v>
      </c>
      <c r="B76" s="53" t="n">
        <v>2430</v>
      </c>
      <c r="C76" s="53" t="n">
        <v>634</v>
      </c>
      <c r="D76" s="59"/>
      <c r="E76" s="59"/>
      <c r="F76" s="59"/>
      <c r="G76" s="54"/>
    </row>
    <row r="77" customFormat="false" ht="30" hidden="false" customHeight="false" outlineLevel="0" collapsed="false">
      <c r="A77" s="75" t="s">
        <v>99</v>
      </c>
      <c r="B77" s="53" t="n">
        <v>2440</v>
      </c>
      <c r="C77" s="53" t="n">
        <v>810</v>
      </c>
      <c r="D77" s="59"/>
      <c r="E77" s="59"/>
      <c r="F77" s="59"/>
      <c r="G77" s="54"/>
    </row>
    <row r="78" customFormat="false" ht="15" hidden="false" customHeight="false" outlineLevel="0" collapsed="false">
      <c r="A78" s="75" t="s">
        <v>100</v>
      </c>
      <c r="B78" s="53" t="n">
        <v>2450</v>
      </c>
      <c r="C78" s="53" t="n">
        <v>862</v>
      </c>
      <c r="D78" s="59"/>
      <c r="E78" s="59"/>
      <c r="F78" s="59"/>
      <c r="G78" s="54"/>
    </row>
    <row r="79" customFormat="false" ht="45" hidden="false" customHeight="false" outlineLevel="0" collapsed="false">
      <c r="A79" s="75" t="s">
        <v>101</v>
      </c>
      <c r="B79" s="53" t="n">
        <v>2460</v>
      </c>
      <c r="C79" s="53" t="n">
        <v>863</v>
      </c>
      <c r="D79" s="59"/>
      <c r="E79" s="59"/>
      <c r="F79" s="59"/>
      <c r="G79" s="54" t="s">
        <v>47</v>
      </c>
    </row>
    <row r="80" customFormat="false" ht="28.5" hidden="false" customHeight="false" outlineLevel="0" collapsed="false">
      <c r="A80" s="63" t="s">
        <v>102</v>
      </c>
      <c r="B80" s="53" t="n">
        <v>2500</v>
      </c>
      <c r="C80" s="53" t="s">
        <v>47</v>
      </c>
      <c r="D80" s="59"/>
      <c r="E80" s="59"/>
      <c r="F80" s="59"/>
      <c r="G80" s="54" t="s">
        <v>47</v>
      </c>
    </row>
    <row r="81" customFormat="false" ht="45" hidden="false" customHeight="false" outlineLevel="0" collapsed="false">
      <c r="A81" s="56" t="s">
        <v>103</v>
      </c>
      <c r="B81" s="53" t="n">
        <v>2520</v>
      </c>
      <c r="C81" s="54" t="n">
        <v>831</v>
      </c>
      <c r="D81" s="59"/>
      <c r="E81" s="59"/>
      <c r="F81" s="59"/>
      <c r="G81" s="54" t="s">
        <v>47</v>
      </c>
    </row>
    <row r="82" customFormat="false" ht="28.5" hidden="false" customHeight="false" outlineLevel="0" collapsed="false">
      <c r="A82" s="63" t="s">
        <v>104</v>
      </c>
      <c r="B82" s="50" t="n">
        <v>2600</v>
      </c>
      <c r="C82" s="51" t="s">
        <v>47</v>
      </c>
      <c r="D82" s="58" t="n">
        <f aca="false">D86+D108+D109</f>
        <v>33926963.04</v>
      </c>
      <c r="E82" s="58" t="n">
        <f aca="false">E86+E108+E109</f>
        <v>32350820.7</v>
      </c>
      <c r="F82" s="58" t="n">
        <f aca="false">F86+F108+F109</f>
        <v>32350820.7</v>
      </c>
      <c r="G82" s="64"/>
    </row>
    <row r="83" customFormat="false" ht="15" hidden="false" customHeight="false" outlineLevel="0" collapsed="false">
      <c r="A83" s="56" t="s">
        <v>51</v>
      </c>
      <c r="B83" s="53" t="n">
        <v>2610</v>
      </c>
      <c r="C83" s="54" t="n">
        <v>241</v>
      </c>
      <c r="D83" s="59"/>
      <c r="E83" s="59"/>
      <c r="F83" s="59"/>
      <c r="G83" s="60"/>
    </row>
    <row r="84" customFormat="false" ht="30" hidden="false" customHeight="false" outlineLevel="0" collapsed="false">
      <c r="A84" s="56" t="s">
        <v>105</v>
      </c>
      <c r="B84" s="53"/>
      <c r="C84" s="54"/>
      <c r="D84" s="59"/>
      <c r="E84" s="59"/>
      <c r="F84" s="59"/>
      <c r="G84" s="60"/>
    </row>
    <row r="85" customFormat="false" ht="45" hidden="false" customHeight="false" outlineLevel="0" collapsed="false">
      <c r="A85" s="56" t="s">
        <v>106</v>
      </c>
      <c r="B85" s="53" t="n">
        <v>2630</v>
      </c>
      <c r="C85" s="54" t="n">
        <v>243</v>
      </c>
      <c r="D85" s="59"/>
      <c r="E85" s="59"/>
      <c r="F85" s="59"/>
      <c r="G85" s="60"/>
    </row>
    <row r="86" customFormat="false" ht="15" hidden="false" customHeight="false" outlineLevel="0" collapsed="false">
      <c r="A86" s="63" t="s">
        <v>107</v>
      </c>
      <c r="B86" s="50" t="n">
        <v>2640</v>
      </c>
      <c r="C86" s="51" t="n">
        <v>244</v>
      </c>
      <c r="D86" s="58" t="n">
        <f aca="false">D87+D89+D90+D91+D92+D93+D97+D100+D101</f>
        <v>27369083.49</v>
      </c>
      <c r="E86" s="58" t="n">
        <f aca="false">E87+E89+E90+E91+E92+E93+E97+E100+E101</f>
        <v>27171249.01</v>
      </c>
      <c r="F86" s="58" t="n">
        <f aca="false">F87+F89+F90+F91+F92+F93+F97+F100+F101</f>
        <v>27171249.01</v>
      </c>
      <c r="G86" s="60"/>
    </row>
    <row r="87" customFormat="false" ht="15" hidden="false" customHeight="false" outlineLevel="0" collapsed="false">
      <c r="A87" s="56" t="s">
        <v>51</v>
      </c>
      <c r="B87" s="53" t="n">
        <v>2641</v>
      </c>
      <c r="C87" s="53"/>
      <c r="D87" s="62" t="n">
        <f aca="false">справочно!D81</f>
        <v>325620</v>
      </c>
      <c r="E87" s="62" t="n">
        <f aca="false">D87</f>
        <v>325620</v>
      </c>
      <c r="F87" s="62" t="n">
        <f aca="false">D87</f>
        <v>325620</v>
      </c>
      <c r="G87" s="54"/>
    </row>
    <row r="88" customFormat="false" ht="15" hidden="false" customHeight="false" outlineLevel="0" collapsed="false">
      <c r="A88" s="56" t="s">
        <v>108</v>
      </c>
      <c r="B88" s="53"/>
      <c r="C88" s="53"/>
      <c r="D88" s="62"/>
      <c r="E88" s="62"/>
      <c r="F88" s="62"/>
      <c r="G88" s="54"/>
    </row>
    <row r="89" customFormat="false" ht="15" hidden="false" customHeight="false" outlineLevel="0" collapsed="false">
      <c r="A89" s="56" t="s">
        <v>109</v>
      </c>
      <c r="B89" s="53" t="n">
        <v>2642</v>
      </c>
      <c r="C89" s="53" t="n">
        <v>244</v>
      </c>
      <c r="D89" s="62" t="n">
        <f aca="false">справочно!D82</f>
        <v>88800</v>
      </c>
      <c r="E89" s="62" t="n">
        <f aca="false">D89</f>
        <v>88800</v>
      </c>
      <c r="F89" s="62" t="n">
        <f aca="false">D89</f>
        <v>88800</v>
      </c>
      <c r="G89" s="60"/>
    </row>
    <row r="90" customFormat="false" ht="15" hidden="false" customHeight="false" outlineLevel="0" collapsed="false">
      <c r="A90" s="56" t="s">
        <v>110</v>
      </c>
      <c r="B90" s="53" t="n">
        <v>2643</v>
      </c>
      <c r="C90" s="53" t="n">
        <v>244</v>
      </c>
      <c r="D90" s="62" t="n">
        <f aca="false">справочно!E83+справочно!F83</f>
        <v>573864.33</v>
      </c>
      <c r="E90" s="62" t="n">
        <f aca="false">справочно!E83</f>
        <v>496029.85</v>
      </c>
      <c r="F90" s="62" t="n">
        <f aca="false">E90</f>
        <v>496029.85</v>
      </c>
      <c r="G90" s="60"/>
    </row>
    <row r="91" customFormat="false" ht="15" hidden="false" customHeight="false" outlineLevel="0" collapsed="false">
      <c r="A91" s="80" t="s">
        <v>111</v>
      </c>
      <c r="B91" s="81"/>
      <c r="C91" s="81" t="n">
        <v>244</v>
      </c>
      <c r="D91" s="62" t="n">
        <f aca="false">справочно!D89</f>
        <v>70000</v>
      </c>
      <c r="E91" s="62" t="n">
        <f aca="false">D91</f>
        <v>70000</v>
      </c>
      <c r="F91" s="62" t="n">
        <f aca="false">D91</f>
        <v>70000</v>
      </c>
      <c r="G91" s="59"/>
    </row>
    <row r="92" customFormat="false" ht="15" hidden="false" customHeight="false" outlineLevel="0" collapsed="false">
      <c r="A92" s="56" t="s">
        <v>112</v>
      </c>
      <c r="B92" s="53" t="n">
        <v>2644</v>
      </c>
      <c r="C92" s="53" t="n">
        <v>244</v>
      </c>
      <c r="D92" s="62"/>
      <c r="E92" s="62"/>
      <c r="F92" s="62"/>
      <c r="G92" s="60"/>
    </row>
    <row r="93" customFormat="false" ht="15" hidden="false" customHeight="false" outlineLevel="0" collapsed="false">
      <c r="A93" s="56" t="s">
        <v>113</v>
      </c>
      <c r="B93" s="53" t="n">
        <v>2645</v>
      </c>
      <c r="C93" s="53" t="n">
        <v>244</v>
      </c>
      <c r="D93" s="82" t="n">
        <f aca="false">справочно!E84+справочно!F84</f>
        <v>6768200</v>
      </c>
      <c r="E93" s="82" t="n">
        <f aca="false">E94</f>
        <v>6648200</v>
      </c>
      <c r="F93" s="82" t="n">
        <f aca="false">F94</f>
        <v>6648200</v>
      </c>
      <c r="G93" s="60"/>
    </row>
    <row r="94" customFormat="false" ht="15" hidden="false" customHeight="false" outlineLevel="0" collapsed="false">
      <c r="A94" s="56" t="s">
        <v>51</v>
      </c>
      <c r="B94" s="53"/>
      <c r="C94" s="53"/>
      <c r="D94" s="82" t="n">
        <f aca="false">справочно!E84+справочно!F84</f>
        <v>6768200</v>
      </c>
      <c r="E94" s="82" t="n">
        <f aca="false">справочно!E84</f>
        <v>6648200</v>
      </c>
      <c r="F94" s="82" t="n">
        <f aca="false">E94</f>
        <v>6648200</v>
      </c>
      <c r="G94" s="54"/>
    </row>
    <row r="95" customFormat="false" ht="15" hidden="false" customHeight="false" outlineLevel="0" collapsed="false">
      <c r="A95" s="75" t="s">
        <v>114</v>
      </c>
      <c r="B95" s="53"/>
      <c r="C95" s="53"/>
      <c r="D95" s="82"/>
      <c r="E95" s="82"/>
      <c r="F95" s="82"/>
      <c r="G95" s="54"/>
    </row>
    <row r="96" customFormat="false" ht="15" hidden="false" customHeight="false" outlineLevel="0" collapsed="false">
      <c r="A96" s="75" t="s">
        <v>115</v>
      </c>
      <c r="B96" s="53"/>
      <c r="C96" s="53"/>
      <c r="D96" s="82" t="n">
        <f aca="false">570687.2</f>
        <v>570687.2</v>
      </c>
      <c r="E96" s="82" t="n">
        <v>570687.2</v>
      </c>
      <c r="F96" s="82" t="n">
        <v>570687.2</v>
      </c>
      <c r="G96" s="60"/>
    </row>
    <row r="97" customFormat="false" ht="15" hidden="false" customHeight="false" outlineLevel="0" collapsed="false">
      <c r="A97" s="56" t="s">
        <v>116</v>
      </c>
      <c r="B97" s="53" t="n">
        <v>2646</v>
      </c>
      <c r="C97" s="53" t="n">
        <v>244</v>
      </c>
      <c r="D97" s="62" t="n">
        <f aca="false">справочно!D87+справочно!H88</f>
        <v>1173140</v>
      </c>
      <c r="E97" s="62" t="n">
        <f aca="false">D97</f>
        <v>1173140</v>
      </c>
      <c r="F97" s="62" t="n">
        <f aca="false">E97</f>
        <v>1173140</v>
      </c>
      <c r="G97" s="60"/>
    </row>
    <row r="98" customFormat="false" ht="15" hidden="false" customHeight="false" outlineLevel="0" collapsed="false">
      <c r="A98" s="56" t="s">
        <v>117</v>
      </c>
      <c r="B98" s="53"/>
      <c r="C98" s="53"/>
      <c r="D98" s="82" t="n">
        <v>290000</v>
      </c>
      <c r="E98" s="82" t="n">
        <v>290000</v>
      </c>
      <c r="F98" s="82" t="n">
        <v>290000</v>
      </c>
      <c r="G98" s="54"/>
    </row>
    <row r="99" customFormat="false" ht="15" hidden="false" customHeight="false" outlineLevel="0" collapsed="false">
      <c r="A99" s="56" t="s">
        <v>118</v>
      </c>
      <c r="B99" s="53"/>
      <c r="C99" s="53"/>
      <c r="D99" s="82"/>
      <c r="E99" s="82"/>
      <c r="F99" s="82"/>
      <c r="G99" s="54"/>
    </row>
    <row r="100" customFormat="false" ht="15" hidden="false" customHeight="false" outlineLevel="0" collapsed="false">
      <c r="A100" s="56" t="s">
        <v>119</v>
      </c>
      <c r="B100" s="53" t="n">
        <v>2647</v>
      </c>
      <c r="C100" s="53" t="n">
        <v>244</v>
      </c>
      <c r="D100" s="62" t="n">
        <f aca="false">справочно!D91+справочно!H92</f>
        <v>1959000</v>
      </c>
      <c r="E100" s="62" t="n">
        <f aca="false">D100</f>
        <v>1959000</v>
      </c>
      <c r="F100" s="62" t="n">
        <f aca="false">E100</f>
        <v>1959000</v>
      </c>
      <c r="G100" s="60"/>
    </row>
    <row r="101" customFormat="false" ht="15" hidden="false" customHeight="false" outlineLevel="0" collapsed="false">
      <c r="A101" s="56" t="s">
        <v>120</v>
      </c>
      <c r="B101" s="53" t="n">
        <v>2648</v>
      </c>
      <c r="C101" s="53" t="n">
        <v>244</v>
      </c>
      <c r="D101" s="62" t="n">
        <f aca="false">справочно!E93+справочно!H94</f>
        <v>16410459.16</v>
      </c>
      <c r="E101" s="62" t="n">
        <f aca="false">D101</f>
        <v>16410459.16</v>
      </c>
      <c r="F101" s="62" t="n">
        <f aca="false">D101</f>
        <v>16410459.16</v>
      </c>
      <c r="G101" s="60"/>
    </row>
    <row r="102" customFormat="false" ht="15" hidden="false" customHeight="false" outlineLevel="0" collapsed="false">
      <c r="A102" s="56" t="s">
        <v>51</v>
      </c>
      <c r="B102" s="53"/>
      <c r="C102" s="53"/>
      <c r="D102" s="82" t="n">
        <v>590000</v>
      </c>
      <c r="E102" s="82" t="n">
        <f aca="false">D102</f>
        <v>590000</v>
      </c>
      <c r="F102" s="82" t="n">
        <f aca="false">D102</f>
        <v>590000</v>
      </c>
      <c r="G102" s="54"/>
    </row>
    <row r="103" customFormat="false" ht="15" hidden="false" customHeight="false" outlineLevel="0" collapsed="false">
      <c r="A103" s="56" t="s">
        <v>121</v>
      </c>
      <c r="B103" s="53"/>
      <c r="C103" s="53"/>
      <c r="D103" s="82"/>
      <c r="E103" s="82"/>
      <c r="F103" s="82"/>
      <c r="G103" s="54"/>
    </row>
    <row r="104" customFormat="false" ht="15" hidden="false" customHeight="false" outlineLevel="0" collapsed="false">
      <c r="A104" s="56" t="s">
        <v>122</v>
      </c>
      <c r="B104" s="53"/>
      <c r="C104" s="53"/>
      <c r="D104" s="82" t="n">
        <v>600000</v>
      </c>
      <c r="E104" s="82" t="n">
        <f aca="false">D104</f>
        <v>600000</v>
      </c>
      <c r="F104" s="82" t="n">
        <f aca="false">D104</f>
        <v>600000</v>
      </c>
      <c r="G104" s="60"/>
    </row>
    <row r="105" customFormat="false" ht="15" hidden="false" customHeight="false" outlineLevel="0" collapsed="false">
      <c r="A105" s="56" t="s">
        <v>123</v>
      </c>
      <c r="B105" s="53"/>
      <c r="C105" s="53"/>
      <c r="D105" s="62" t="n">
        <v>8093700</v>
      </c>
      <c r="E105" s="62" t="n">
        <f aca="false">D105</f>
        <v>8093700</v>
      </c>
      <c r="F105" s="62" t="n">
        <f aca="false">D105</f>
        <v>8093700</v>
      </c>
      <c r="G105" s="60"/>
    </row>
    <row r="106" customFormat="false" ht="15" hidden="false" customHeight="false" outlineLevel="0" collapsed="false">
      <c r="A106" s="56" t="s">
        <v>124</v>
      </c>
      <c r="B106" s="53"/>
      <c r="C106" s="53"/>
      <c r="D106" s="62" t="n">
        <v>3099987.12</v>
      </c>
      <c r="E106" s="62" t="n">
        <f aca="false">D106</f>
        <v>3099987.12</v>
      </c>
      <c r="F106" s="62" t="n">
        <f aca="false">D106</f>
        <v>3099987.12</v>
      </c>
      <c r="G106" s="60"/>
    </row>
    <row r="107" customFormat="false" ht="45" hidden="false" customHeight="false" outlineLevel="0" collapsed="false">
      <c r="A107" s="56" t="s">
        <v>125</v>
      </c>
      <c r="B107" s="53" t="n">
        <v>2650</v>
      </c>
      <c r="C107" s="53" t="n">
        <v>246</v>
      </c>
      <c r="D107" s="59"/>
      <c r="E107" s="59"/>
      <c r="F107" s="59"/>
      <c r="G107" s="60"/>
    </row>
    <row r="108" customFormat="false" ht="30" hidden="true" customHeight="false" outlineLevel="0" collapsed="false">
      <c r="A108" s="80" t="s">
        <v>87</v>
      </c>
      <c r="B108" s="81"/>
      <c r="C108" s="81" t="n">
        <v>323</v>
      </c>
      <c r="D108" s="62" t="n">
        <f aca="false">справочно!D95</f>
        <v>0</v>
      </c>
      <c r="E108" s="62" t="n">
        <f aca="false">D108</f>
        <v>0</v>
      </c>
      <c r="F108" s="62" t="n">
        <f aca="false">E108</f>
        <v>0</v>
      </c>
      <c r="G108" s="59"/>
    </row>
    <row r="109" customFormat="false" ht="15" hidden="false" customHeight="false" outlineLevel="0" collapsed="false">
      <c r="A109" s="56" t="s">
        <v>126</v>
      </c>
      <c r="B109" s="53" t="n">
        <v>2660</v>
      </c>
      <c r="C109" s="53" t="n">
        <v>247</v>
      </c>
      <c r="D109" s="62" t="n">
        <f aca="false">справочно!E96+справочно!F96</f>
        <v>6557879.55</v>
      </c>
      <c r="E109" s="62" t="n">
        <f aca="false">справочно!E96</f>
        <v>5179571.69</v>
      </c>
      <c r="F109" s="62" t="n">
        <f aca="false">E109</f>
        <v>5179571.69</v>
      </c>
      <c r="G109" s="60"/>
    </row>
    <row r="110" customFormat="false" ht="30" hidden="false" customHeight="false" outlineLevel="0" collapsed="false">
      <c r="A110" s="56" t="s">
        <v>127</v>
      </c>
      <c r="B110" s="53" t="n">
        <v>2700</v>
      </c>
      <c r="C110" s="54" t="n">
        <v>400</v>
      </c>
      <c r="D110" s="59"/>
      <c r="E110" s="59"/>
      <c r="F110" s="59"/>
      <c r="G110" s="60"/>
    </row>
    <row r="111" customFormat="false" ht="15" hidden="false" customHeight="false" outlineLevel="0" collapsed="false">
      <c r="A111" s="56" t="s">
        <v>51</v>
      </c>
      <c r="B111" s="53" t="n">
        <v>2710</v>
      </c>
      <c r="C111" s="54" t="n">
        <v>406</v>
      </c>
      <c r="D111" s="59"/>
      <c r="E111" s="59"/>
      <c r="F111" s="59"/>
      <c r="G111" s="60"/>
    </row>
    <row r="112" customFormat="false" ht="30" hidden="false" customHeight="false" outlineLevel="0" collapsed="false">
      <c r="A112" s="56" t="s">
        <v>128</v>
      </c>
      <c r="B112" s="53"/>
      <c r="C112" s="54"/>
      <c r="D112" s="59"/>
      <c r="E112" s="59"/>
      <c r="F112" s="59"/>
      <c r="G112" s="60"/>
    </row>
    <row r="113" customFormat="false" ht="45" hidden="false" customHeight="false" outlineLevel="0" collapsed="false">
      <c r="A113" s="56" t="s">
        <v>129</v>
      </c>
      <c r="B113" s="53" t="n">
        <v>2720</v>
      </c>
      <c r="C113" s="54" t="n">
        <v>407</v>
      </c>
      <c r="D113" s="59"/>
      <c r="E113" s="59"/>
      <c r="F113" s="59"/>
      <c r="G113" s="60"/>
    </row>
    <row r="114" customFormat="false" ht="15" hidden="false" customHeight="false" outlineLevel="0" collapsed="false">
      <c r="A114" s="56" t="s">
        <v>130</v>
      </c>
      <c r="B114" s="53" t="n">
        <v>2800</v>
      </c>
      <c r="C114" s="54" t="n">
        <v>880</v>
      </c>
      <c r="D114" s="59"/>
      <c r="E114" s="59"/>
      <c r="F114" s="59"/>
      <c r="G114" s="60"/>
    </row>
    <row r="115" customFormat="false" ht="15" hidden="false" customHeight="false" outlineLevel="0" collapsed="false">
      <c r="A115" s="83" t="s">
        <v>131</v>
      </c>
      <c r="B115" s="53" t="n">
        <v>3000</v>
      </c>
      <c r="C115" s="54" t="n">
        <v>100</v>
      </c>
      <c r="D115" s="62" t="n">
        <f aca="false">D116</f>
        <v>0</v>
      </c>
      <c r="E115" s="62" t="n">
        <v>0</v>
      </c>
      <c r="F115" s="62" t="n">
        <v>0</v>
      </c>
      <c r="G115" s="54" t="s">
        <v>47</v>
      </c>
    </row>
    <row r="116" customFormat="false" ht="15" hidden="false" customHeight="true" outlineLevel="0" collapsed="false">
      <c r="A116" s="56" t="s">
        <v>51</v>
      </c>
      <c r="B116" s="53" t="n">
        <v>3010</v>
      </c>
      <c r="C116" s="54" t="n">
        <v>180</v>
      </c>
      <c r="D116" s="69"/>
      <c r="E116" s="59"/>
      <c r="F116" s="59"/>
      <c r="G116" s="54" t="s">
        <v>47</v>
      </c>
    </row>
    <row r="117" customFormat="false" ht="15" hidden="false" customHeight="false" outlineLevel="0" collapsed="false">
      <c r="A117" s="56" t="s">
        <v>132</v>
      </c>
      <c r="B117" s="53"/>
      <c r="C117" s="54"/>
      <c r="D117" s="69"/>
      <c r="E117" s="59"/>
      <c r="F117" s="59"/>
      <c r="G117" s="54"/>
    </row>
    <row r="118" customFormat="false" ht="15" hidden="false" customHeight="false" outlineLevel="0" collapsed="false">
      <c r="A118" s="56" t="s">
        <v>133</v>
      </c>
      <c r="B118" s="53" t="n">
        <v>3020</v>
      </c>
      <c r="C118" s="60"/>
      <c r="D118" s="59"/>
      <c r="E118" s="59"/>
      <c r="F118" s="59"/>
      <c r="G118" s="54" t="s">
        <v>47</v>
      </c>
    </row>
    <row r="119" customFormat="false" ht="15" hidden="false" customHeight="false" outlineLevel="0" collapsed="false">
      <c r="A119" s="56" t="s">
        <v>134</v>
      </c>
      <c r="B119" s="53" t="n">
        <v>3030</v>
      </c>
      <c r="C119" s="60"/>
      <c r="D119" s="59"/>
      <c r="E119" s="59"/>
      <c r="F119" s="59"/>
      <c r="G119" s="54" t="s">
        <v>47</v>
      </c>
    </row>
    <row r="120" customFormat="false" ht="15" hidden="false" customHeight="false" outlineLevel="0" collapsed="false">
      <c r="A120" s="83" t="s">
        <v>135</v>
      </c>
      <c r="B120" s="53" t="n">
        <v>4000</v>
      </c>
      <c r="C120" s="54" t="s">
        <v>47</v>
      </c>
      <c r="D120" s="59"/>
      <c r="E120" s="59"/>
      <c r="F120" s="59"/>
      <c r="G120" s="54" t="s">
        <v>47</v>
      </c>
    </row>
    <row r="121" customFormat="false" ht="15" hidden="false" customHeight="true" outlineLevel="0" collapsed="false">
      <c r="A121" s="56" t="s">
        <v>69</v>
      </c>
      <c r="B121" s="53" t="n">
        <v>4010</v>
      </c>
      <c r="C121" s="54" t="n">
        <v>610</v>
      </c>
      <c r="D121" s="59"/>
      <c r="E121" s="59"/>
      <c r="F121" s="59"/>
      <c r="G121" s="54" t="s">
        <v>47</v>
      </c>
    </row>
    <row r="122" customFormat="false" ht="15" hidden="false" customHeight="false" outlineLevel="0" collapsed="false">
      <c r="A122" s="56" t="s">
        <v>136</v>
      </c>
      <c r="B122" s="53"/>
      <c r="C122" s="54"/>
      <c r="D122" s="59"/>
      <c r="E122" s="59"/>
      <c r="F122" s="59"/>
      <c r="G122" s="54"/>
    </row>
    <row r="124" customFormat="false" ht="15" hidden="false" customHeight="false" outlineLevel="0" collapsed="false">
      <c r="A124" s="41" t="s">
        <v>137</v>
      </c>
    </row>
    <row r="125" customFormat="false" ht="156" hidden="false" customHeight="true" outlineLevel="0" collapsed="false">
      <c r="A125" s="84" t="s">
        <v>138</v>
      </c>
      <c r="B125" s="84"/>
      <c r="C125" s="84"/>
      <c r="D125" s="84"/>
      <c r="E125" s="84"/>
      <c r="F125" s="84"/>
      <c r="G125" s="84"/>
    </row>
    <row r="126" customFormat="false" ht="63" hidden="false" customHeight="true" outlineLevel="0" collapsed="false">
      <c r="A126" s="85" t="s">
        <v>139</v>
      </c>
      <c r="B126" s="85"/>
      <c r="C126" s="85"/>
      <c r="D126" s="85"/>
      <c r="E126" s="85"/>
      <c r="F126" s="85"/>
      <c r="G126" s="85"/>
    </row>
    <row r="127" customFormat="false" ht="79.5" hidden="false" customHeight="true" outlineLevel="0" collapsed="false">
      <c r="A127" s="85" t="s">
        <v>140</v>
      </c>
      <c r="B127" s="85"/>
      <c r="C127" s="85"/>
      <c r="D127" s="85"/>
      <c r="E127" s="85"/>
      <c r="F127" s="85"/>
      <c r="G127" s="85"/>
    </row>
    <row r="128" customFormat="false" ht="34.5" hidden="false" customHeight="true" outlineLevel="0" collapsed="false">
      <c r="A128" s="84" t="s">
        <v>141</v>
      </c>
      <c r="B128" s="84"/>
      <c r="C128" s="84"/>
      <c r="D128" s="84"/>
      <c r="E128" s="84"/>
      <c r="F128" s="84"/>
      <c r="G128" s="84"/>
    </row>
    <row r="129" customFormat="false" ht="20.25" hidden="false" customHeight="true" outlineLevel="0" collapsed="false">
      <c r="A129" s="84" t="s">
        <v>142</v>
      </c>
      <c r="B129" s="84"/>
      <c r="C129" s="84"/>
      <c r="D129" s="84"/>
      <c r="E129" s="84"/>
      <c r="F129" s="84"/>
      <c r="G129" s="84"/>
    </row>
    <row r="130" customFormat="false" ht="86.25" hidden="false" customHeight="true" outlineLevel="0" collapsed="false">
      <c r="A130" s="84" t="s">
        <v>143</v>
      </c>
      <c r="B130" s="84"/>
      <c r="C130" s="84"/>
      <c r="D130" s="84"/>
      <c r="E130" s="84"/>
      <c r="F130" s="84"/>
      <c r="G130" s="84"/>
    </row>
  </sheetData>
  <mergeCells count="143">
    <mergeCell ref="A1:G1"/>
    <mergeCell ref="A3:A4"/>
    <mergeCell ref="B3:B4"/>
    <mergeCell ref="C3:C4"/>
    <mergeCell ref="D3:G3"/>
    <mergeCell ref="B9:B10"/>
    <mergeCell ref="C9:C10"/>
    <mergeCell ref="D9:D10"/>
    <mergeCell ref="E9:E10"/>
    <mergeCell ref="F9:F10"/>
    <mergeCell ref="G9:G10"/>
    <mergeCell ref="B12:B13"/>
    <mergeCell ref="C12:C13"/>
    <mergeCell ref="D12:D13"/>
    <mergeCell ref="E12:E13"/>
    <mergeCell ref="F12:F13"/>
    <mergeCell ref="G12:G13"/>
    <mergeCell ref="B15:B16"/>
    <mergeCell ref="C15:C16"/>
    <mergeCell ref="D15:D16"/>
    <mergeCell ref="E15:E16"/>
    <mergeCell ref="F15:F16"/>
    <mergeCell ref="G15:G16"/>
    <mergeCell ref="B19:B20"/>
    <mergeCell ref="C19:C20"/>
    <mergeCell ref="D19:D20"/>
    <mergeCell ref="E19:E20"/>
    <mergeCell ref="F19:F20"/>
    <mergeCell ref="G19:G20"/>
    <mergeCell ref="B24:B25"/>
    <mergeCell ref="C24:C25"/>
    <mergeCell ref="D24:D25"/>
    <mergeCell ref="E24:E25"/>
    <mergeCell ref="F24:F25"/>
    <mergeCell ref="G24:G25"/>
    <mergeCell ref="B27:B28"/>
    <mergeCell ref="C27:C28"/>
    <mergeCell ref="D27:D28"/>
    <mergeCell ref="E27:E28"/>
    <mergeCell ref="F27:F28"/>
    <mergeCell ref="G27:G28"/>
    <mergeCell ref="B42:B43"/>
    <mergeCell ref="C42:C43"/>
    <mergeCell ref="D42:D43"/>
    <mergeCell ref="E42:E43"/>
    <mergeCell ref="F42:F43"/>
    <mergeCell ref="G42:G43"/>
    <mergeCell ref="B44:B45"/>
    <mergeCell ref="C44:C45"/>
    <mergeCell ref="D44:D45"/>
    <mergeCell ref="E44:E45"/>
    <mergeCell ref="F44:F45"/>
    <mergeCell ref="G44:G45"/>
    <mergeCell ref="B49:B50"/>
    <mergeCell ref="C49:C50"/>
    <mergeCell ref="D49:D50"/>
    <mergeCell ref="E49:E50"/>
    <mergeCell ref="F49:F50"/>
    <mergeCell ref="G49:G50"/>
    <mergeCell ref="B56:B57"/>
    <mergeCell ref="C56:C57"/>
    <mergeCell ref="D56:D57"/>
    <mergeCell ref="E56:E57"/>
    <mergeCell ref="F56:F57"/>
    <mergeCell ref="G56:G57"/>
    <mergeCell ref="B59:B60"/>
    <mergeCell ref="C59:C60"/>
    <mergeCell ref="D59:D60"/>
    <mergeCell ref="E59:E60"/>
    <mergeCell ref="F59:F60"/>
    <mergeCell ref="G59:G60"/>
    <mergeCell ref="B61:B62"/>
    <mergeCell ref="C61:C62"/>
    <mergeCell ref="D61:D62"/>
    <mergeCell ref="E61:E62"/>
    <mergeCell ref="F61:F62"/>
    <mergeCell ref="G61:G62"/>
    <mergeCell ref="B68:B69"/>
    <mergeCell ref="C68:C69"/>
    <mergeCell ref="D68:D69"/>
    <mergeCell ref="E68:E69"/>
    <mergeCell ref="F68:F69"/>
    <mergeCell ref="G68:G69"/>
    <mergeCell ref="B73:B74"/>
    <mergeCell ref="C73:C74"/>
    <mergeCell ref="D73:D74"/>
    <mergeCell ref="E73:E74"/>
    <mergeCell ref="F73:F74"/>
    <mergeCell ref="G73:G74"/>
    <mergeCell ref="B83:B84"/>
    <mergeCell ref="C83:C84"/>
    <mergeCell ref="D83:D84"/>
    <mergeCell ref="E83:E84"/>
    <mergeCell ref="F83:F84"/>
    <mergeCell ref="G83:G84"/>
    <mergeCell ref="B87:B88"/>
    <mergeCell ref="C87:C88"/>
    <mergeCell ref="D87:D88"/>
    <mergeCell ref="E87:E88"/>
    <mergeCell ref="F87:F88"/>
    <mergeCell ref="G87:G88"/>
    <mergeCell ref="B94:B95"/>
    <mergeCell ref="C94:C95"/>
    <mergeCell ref="D94:D95"/>
    <mergeCell ref="E94:E95"/>
    <mergeCell ref="F94:F95"/>
    <mergeCell ref="G94:G95"/>
    <mergeCell ref="B98:B99"/>
    <mergeCell ref="C98:C99"/>
    <mergeCell ref="D98:D99"/>
    <mergeCell ref="E98:E99"/>
    <mergeCell ref="F98:F99"/>
    <mergeCell ref="G98:G99"/>
    <mergeCell ref="B102:B103"/>
    <mergeCell ref="C102:C103"/>
    <mergeCell ref="D102:D103"/>
    <mergeCell ref="E102:E103"/>
    <mergeCell ref="F102:F103"/>
    <mergeCell ref="G102:G103"/>
    <mergeCell ref="B111:B112"/>
    <mergeCell ref="C111:C112"/>
    <mergeCell ref="D111:D112"/>
    <mergeCell ref="E111:E112"/>
    <mergeCell ref="F111:F112"/>
    <mergeCell ref="G111:G112"/>
    <mergeCell ref="B116:B117"/>
    <mergeCell ref="C116:C117"/>
    <mergeCell ref="D116:D117"/>
    <mergeCell ref="E116:E117"/>
    <mergeCell ref="F116:F117"/>
    <mergeCell ref="G116:G117"/>
    <mergeCell ref="B121:B122"/>
    <mergeCell ref="C121:C122"/>
    <mergeCell ref="D121:D122"/>
    <mergeCell ref="E121:E122"/>
    <mergeCell ref="F121:F122"/>
    <mergeCell ref="G121:G122"/>
    <mergeCell ref="A125:G125"/>
    <mergeCell ref="A126:G126"/>
    <mergeCell ref="A127:G127"/>
    <mergeCell ref="A128:G128"/>
    <mergeCell ref="A129:G129"/>
    <mergeCell ref="A130:G130"/>
  </mergeCells>
  <printOptions headings="false" gridLines="false" gridLinesSet="true" horizontalCentered="false" verticalCentered="false"/>
  <pageMargins left="0.984027777777778" right="0.590277777777778" top="0.590277777777778"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54"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I116"/>
  <sheetViews>
    <sheetView showFormulas="false" showGridLines="true" showRowColHeaders="true" showZeros="true" rightToLeft="false" tabSelected="false" showOutlineSymbols="true" defaultGridColor="true" view="pageBreakPreview" topLeftCell="A35" colorId="64" zoomScale="100" zoomScaleNormal="100" zoomScalePageLayoutView="100" workbookViewId="0">
      <selection pane="topLeft" activeCell="F54" activeCellId="0" sqref="F54"/>
    </sheetView>
  </sheetViews>
  <sheetFormatPr defaultColWidth="15.71484375" defaultRowHeight="11.25" zeroHeight="false" outlineLevelRow="0" outlineLevelCol="0"/>
  <cols>
    <col collapsed="false" customWidth="true" hidden="false" outlineLevel="0" max="1" min="1" style="86" width="39"/>
    <col collapsed="false" customWidth="true" hidden="false" outlineLevel="0" max="2" min="2" style="87" width="8.71"/>
    <col collapsed="false" customWidth="true" hidden="false" outlineLevel="0" max="3" min="3" style="88" width="17"/>
    <col collapsed="false" customWidth="true" hidden="false" outlineLevel="0" max="4" min="4" style="88" width="13.86"/>
    <col collapsed="false" customWidth="true" hidden="false" outlineLevel="0" max="5" min="5" style="88" width="15.14"/>
    <col collapsed="false" customWidth="true" hidden="false" outlineLevel="0" max="6" min="6" style="88" width="14.29"/>
    <col collapsed="false" customWidth="true" hidden="false" outlineLevel="0" max="7" min="7" style="88" width="12"/>
    <col collapsed="false" customWidth="true" hidden="false" outlineLevel="0" max="8" min="8" style="88" width="15.29"/>
    <col collapsed="false" customWidth="true" hidden="false" outlineLevel="0" max="9" min="9" style="88" width="11.85"/>
    <col collapsed="false" customWidth="false" hidden="false" outlineLevel="0" max="194" min="10" style="88" width="15.71"/>
    <col collapsed="false" customWidth="true" hidden="false" outlineLevel="0" max="256" min="195" style="88" width="0.86"/>
    <col collapsed="false" customWidth="true" hidden="false" outlineLevel="0" max="257" min="257" style="88" width="39"/>
    <col collapsed="false" customWidth="true" hidden="false" outlineLevel="0" max="258" min="258" style="88" width="8.71"/>
    <col collapsed="false" customWidth="true" hidden="false" outlineLevel="0" max="259" min="259" style="88" width="13.29"/>
    <col collapsed="false" customWidth="true" hidden="false" outlineLevel="0" max="260" min="260" style="88" width="13.86"/>
    <col collapsed="false" customWidth="true" hidden="false" outlineLevel="0" max="261" min="261" style="88" width="15.14"/>
    <col collapsed="false" customWidth="true" hidden="false" outlineLevel="0" max="262" min="262" style="88" width="14.29"/>
    <col collapsed="false" customWidth="true" hidden="false" outlineLevel="0" max="263" min="263" style="88" width="12"/>
    <col collapsed="false" customWidth="true" hidden="false" outlineLevel="0" max="264" min="264" style="88" width="11.29"/>
    <col collapsed="false" customWidth="true" hidden="false" outlineLevel="0" max="265" min="265" style="88" width="11.85"/>
    <col collapsed="false" customWidth="false" hidden="false" outlineLevel="0" max="450" min="266" style="88" width="15.71"/>
    <col collapsed="false" customWidth="true" hidden="false" outlineLevel="0" max="512" min="451" style="88" width="0.86"/>
    <col collapsed="false" customWidth="true" hidden="false" outlineLevel="0" max="513" min="513" style="88" width="39"/>
    <col collapsed="false" customWidth="true" hidden="false" outlineLevel="0" max="514" min="514" style="88" width="8.71"/>
    <col collapsed="false" customWidth="true" hidden="false" outlineLevel="0" max="515" min="515" style="88" width="13.29"/>
    <col collapsed="false" customWidth="true" hidden="false" outlineLevel="0" max="516" min="516" style="88" width="13.86"/>
    <col collapsed="false" customWidth="true" hidden="false" outlineLevel="0" max="517" min="517" style="88" width="15.14"/>
    <col collapsed="false" customWidth="true" hidden="false" outlineLevel="0" max="518" min="518" style="88" width="14.29"/>
    <col collapsed="false" customWidth="true" hidden="false" outlineLevel="0" max="519" min="519" style="88" width="12"/>
    <col collapsed="false" customWidth="true" hidden="false" outlineLevel="0" max="520" min="520" style="88" width="11.29"/>
    <col collapsed="false" customWidth="true" hidden="false" outlineLevel="0" max="521" min="521" style="88" width="11.85"/>
    <col collapsed="false" customWidth="false" hidden="false" outlineLevel="0" max="706" min="522" style="88" width="15.71"/>
    <col collapsed="false" customWidth="true" hidden="false" outlineLevel="0" max="768" min="707" style="88" width="0.86"/>
    <col collapsed="false" customWidth="true" hidden="false" outlineLevel="0" max="769" min="769" style="88" width="39"/>
    <col collapsed="false" customWidth="true" hidden="false" outlineLevel="0" max="770" min="770" style="88" width="8.71"/>
    <col collapsed="false" customWidth="true" hidden="false" outlineLevel="0" max="771" min="771" style="88" width="13.29"/>
    <col collapsed="false" customWidth="true" hidden="false" outlineLevel="0" max="772" min="772" style="88" width="13.86"/>
    <col collapsed="false" customWidth="true" hidden="false" outlineLevel="0" max="773" min="773" style="88" width="15.14"/>
    <col collapsed="false" customWidth="true" hidden="false" outlineLevel="0" max="774" min="774" style="88" width="14.29"/>
    <col collapsed="false" customWidth="true" hidden="false" outlineLevel="0" max="775" min="775" style="88" width="12"/>
    <col collapsed="false" customWidth="true" hidden="false" outlineLevel="0" max="776" min="776" style="88" width="11.29"/>
    <col collapsed="false" customWidth="true" hidden="false" outlineLevel="0" max="777" min="777" style="88" width="11.85"/>
    <col collapsed="false" customWidth="false" hidden="false" outlineLevel="0" max="962" min="778" style="88" width="15.71"/>
    <col collapsed="false" customWidth="true" hidden="false" outlineLevel="0" max="1024" min="963" style="88" width="0.86"/>
    <col collapsed="false" customWidth="true" hidden="false" outlineLevel="0" max="1025" min="1025" style="88" width="39"/>
    <col collapsed="false" customWidth="true" hidden="false" outlineLevel="0" max="1026" min="1026" style="88" width="8.71"/>
    <col collapsed="false" customWidth="true" hidden="false" outlineLevel="0" max="1027" min="1027" style="88" width="13.29"/>
    <col collapsed="false" customWidth="true" hidden="false" outlineLevel="0" max="1028" min="1028" style="88" width="13.86"/>
    <col collapsed="false" customWidth="true" hidden="false" outlineLevel="0" max="1029" min="1029" style="88" width="15.14"/>
    <col collapsed="false" customWidth="true" hidden="false" outlineLevel="0" max="1030" min="1030" style="88" width="14.29"/>
    <col collapsed="false" customWidth="true" hidden="false" outlineLevel="0" max="1031" min="1031" style="88" width="12"/>
    <col collapsed="false" customWidth="true" hidden="false" outlineLevel="0" max="1032" min="1032" style="88" width="11.29"/>
    <col collapsed="false" customWidth="true" hidden="false" outlineLevel="0" max="1033" min="1033" style="88" width="11.85"/>
    <col collapsed="false" customWidth="false" hidden="false" outlineLevel="0" max="1218" min="1034" style="88" width="15.71"/>
    <col collapsed="false" customWidth="true" hidden="false" outlineLevel="0" max="1280" min="1219" style="88" width="0.86"/>
    <col collapsed="false" customWidth="true" hidden="false" outlineLevel="0" max="1281" min="1281" style="88" width="39"/>
    <col collapsed="false" customWidth="true" hidden="false" outlineLevel="0" max="1282" min="1282" style="88" width="8.71"/>
    <col collapsed="false" customWidth="true" hidden="false" outlineLevel="0" max="1283" min="1283" style="88" width="13.29"/>
    <col collapsed="false" customWidth="true" hidden="false" outlineLevel="0" max="1284" min="1284" style="88" width="13.86"/>
    <col collapsed="false" customWidth="true" hidden="false" outlineLevel="0" max="1285" min="1285" style="88" width="15.14"/>
    <col collapsed="false" customWidth="true" hidden="false" outlineLevel="0" max="1286" min="1286" style="88" width="14.29"/>
    <col collapsed="false" customWidth="true" hidden="false" outlineLevel="0" max="1287" min="1287" style="88" width="12"/>
    <col collapsed="false" customWidth="true" hidden="false" outlineLevel="0" max="1288" min="1288" style="88" width="11.29"/>
    <col collapsed="false" customWidth="true" hidden="false" outlineLevel="0" max="1289" min="1289" style="88" width="11.85"/>
    <col collapsed="false" customWidth="false" hidden="false" outlineLevel="0" max="1474" min="1290" style="88" width="15.71"/>
    <col collapsed="false" customWidth="true" hidden="false" outlineLevel="0" max="1536" min="1475" style="88" width="0.86"/>
    <col collapsed="false" customWidth="true" hidden="false" outlineLevel="0" max="1537" min="1537" style="88" width="39"/>
    <col collapsed="false" customWidth="true" hidden="false" outlineLevel="0" max="1538" min="1538" style="88" width="8.71"/>
    <col collapsed="false" customWidth="true" hidden="false" outlineLevel="0" max="1539" min="1539" style="88" width="13.29"/>
    <col collapsed="false" customWidth="true" hidden="false" outlineLevel="0" max="1540" min="1540" style="88" width="13.86"/>
    <col collapsed="false" customWidth="true" hidden="false" outlineLevel="0" max="1541" min="1541" style="88" width="15.14"/>
    <col collapsed="false" customWidth="true" hidden="false" outlineLevel="0" max="1542" min="1542" style="88" width="14.29"/>
    <col collapsed="false" customWidth="true" hidden="false" outlineLevel="0" max="1543" min="1543" style="88" width="12"/>
    <col collapsed="false" customWidth="true" hidden="false" outlineLevel="0" max="1544" min="1544" style="88" width="11.29"/>
    <col collapsed="false" customWidth="true" hidden="false" outlineLevel="0" max="1545" min="1545" style="88" width="11.85"/>
    <col collapsed="false" customWidth="false" hidden="false" outlineLevel="0" max="1730" min="1546" style="88" width="15.71"/>
    <col collapsed="false" customWidth="true" hidden="false" outlineLevel="0" max="1792" min="1731" style="88" width="0.86"/>
    <col collapsed="false" customWidth="true" hidden="false" outlineLevel="0" max="1793" min="1793" style="88" width="39"/>
    <col collapsed="false" customWidth="true" hidden="false" outlineLevel="0" max="1794" min="1794" style="88" width="8.71"/>
    <col collapsed="false" customWidth="true" hidden="false" outlineLevel="0" max="1795" min="1795" style="88" width="13.29"/>
    <col collapsed="false" customWidth="true" hidden="false" outlineLevel="0" max="1796" min="1796" style="88" width="13.86"/>
    <col collapsed="false" customWidth="true" hidden="false" outlineLevel="0" max="1797" min="1797" style="88" width="15.14"/>
    <col collapsed="false" customWidth="true" hidden="false" outlineLevel="0" max="1798" min="1798" style="88" width="14.29"/>
    <col collapsed="false" customWidth="true" hidden="false" outlineLevel="0" max="1799" min="1799" style="88" width="12"/>
    <col collapsed="false" customWidth="true" hidden="false" outlineLevel="0" max="1800" min="1800" style="88" width="11.29"/>
    <col collapsed="false" customWidth="true" hidden="false" outlineLevel="0" max="1801" min="1801" style="88" width="11.85"/>
    <col collapsed="false" customWidth="false" hidden="false" outlineLevel="0" max="1986" min="1802" style="88" width="15.71"/>
    <col collapsed="false" customWidth="true" hidden="false" outlineLevel="0" max="2048" min="1987" style="88" width="0.86"/>
    <col collapsed="false" customWidth="true" hidden="false" outlineLevel="0" max="2049" min="2049" style="88" width="39"/>
    <col collapsed="false" customWidth="true" hidden="false" outlineLevel="0" max="2050" min="2050" style="88" width="8.71"/>
    <col collapsed="false" customWidth="true" hidden="false" outlineLevel="0" max="2051" min="2051" style="88" width="13.29"/>
    <col collapsed="false" customWidth="true" hidden="false" outlineLevel="0" max="2052" min="2052" style="88" width="13.86"/>
    <col collapsed="false" customWidth="true" hidden="false" outlineLevel="0" max="2053" min="2053" style="88" width="15.14"/>
    <col collapsed="false" customWidth="true" hidden="false" outlineLevel="0" max="2054" min="2054" style="88" width="14.29"/>
    <col collapsed="false" customWidth="true" hidden="false" outlineLevel="0" max="2055" min="2055" style="88" width="12"/>
    <col collapsed="false" customWidth="true" hidden="false" outlineLevel="0" max="2056" min="2056" style="88" width="11.29"/>
    <col collapsed="false" customWidth="true" hidden="false" outlineLevel="0" max="2057" min="2057" style="88" width="11.85"/>
    <col collapsed="false" customWidth="false" hidden="false" outlineLevel="0" max="2242" min="2058" style="88" width="15.71"/>
    <col collapsed="false" customWidth="true" hidden="false" outlineLevel="0" max="2304" min="2243" style="88" width="0.86"/>
    <col collapsed="false" customWidth="true" hidden="false" outlineLevel="0" max="2305" min="2305" style="88" width="39"/>
    <col collapsed="false" customWidth="true" hidden="false" outlineLevel="0" max="2306" min="2306" style="88" width="8.71"/>
    <col collapsed="false" customWidth="true" hidden="false" outlineLevel="0" max="2307" min="2307" style="88" width="13.29"/>
    <col collapsed="false" customWidth="true" hidden="false" outlineLevel="0" max="2308" min="2308" style="88" width="13.86"/>
    <col collapsed="false" customWidth="true" hidden="false" outlineLevel="0" max="2309" min="2309" style="88" width="15.14"/>
    <col collapsed="false" customWidth="true" hidden="false" outlineLevel="0" max="2310" min="2310" style="88" width="14.29"/>
    <col collapsed="false" customWidth="true" hidden="false" outlineLevel="0" max="2311" min="2311" style="88" width="12"/>
    <col collapsed="false" customWidth="true" hidden="false" outlineLevel="0" max="2312" min="2312" style="88" width="11.29"/>
    <col collapsed="false" customWidth="true" hidden="false" outlineLevel="0" max="2313" min="2313" style="88" width="11.85"/>
    <col collapsed="false" customWidth="false" hidden="false" outlineLevel="0" max="2498" min="2314" style="88" width="15.71"/>
    <col collapsed="false" customWidth="true" hidden="false" outlineLevel="0" max="2560" min="2499" style="88" width="0.86"/>
    <col collapsed="false" customWidth="true" hidden="false" outlineLevel="0" max="2561" min="2561" style="88" width="39"/>
    <col collapsed="false" customWidth="true" hidden="false" outlineLevel="0" max="2562" min="2562" style="88" width="8.71"/>
    <col collapsed="false" customWidth="true" hidden="false" outlineLevel="0" max="2563" min="2563" style="88" width="13.29"/>
    <col collapsed="false" customWidth="true" hidden="false" outlineLevel="0" max="2564" min="2564" style="88" width="13.86"/>
    <col collapsed="false" customWidth="true" hidden="false" outlineLevel="0" max="2565" min="2565" style="88" width="15.14"/>
    <col collapsed="false" customWidth="true" hidden="false" outlineLevel="0" max="2566" min="2566" style="88" width="14.29"/>
    <col collapsed="false" customWidth="true" hidden="false" outlineLevel="0" max="2567" min="2567" style="88" width="12"/>
    <col collapsed="false" customWidth="true" hidden="false" outlineLevel="0" max="2568" min="2568" style="88" width="11.29"/>
    <col collapsed="false" customWidth="true" hidden="false" outlineLevel="0" max="2569" min="2569" style="88" width="11.85"/>
    <col collapsed="false" customWidth="false" hidden="false" outlineLevel="0" max="2754" min="2570" style="88" width="15.71"/>
    <col collapsed="false" customWidth="true" hidden="false" outlineLevel="0" max="2816" min="2755" style="88" width="0.86"/>
    <col collapsed="false" customWidth="true" hidden="false" outlineLevel="0" max="2817" min="2817" style="88" width="39"/>
    <col collapsed="false" customWidth="true" hidden="false" outlineLevel="0" max="2818" min="2818" style="88" width="8.71"/>
    <col collapsed="false" customWidth="true" hidden="false" outlineLevel="0" max="2819" min="2819" style="88" width="13.29"/>
    <col collapsed="false" customWidth="true" hidden="false" outlineLevel="0" max="2820" min="2820" style="88" width="13.86"/>
    <col collapsed="false" customWidth="true" hidden="false" outlineLevel="0" max="2821" min="2821" style="88" width="15.14"/>
    <col collapsed="false" customWidth="true" hidden="false" outlineLevel="0" max="2822" min="2822" style="88" width="14.29"/>
    <col collapsed="false" customWidth="true" hidden="false" outlineLevel="0" max="2823" min="2823" style="88" width="12"/>
    <col collapsed="false" customWidth="true" hidden="false" outlineLevel="0" max="2824" min="2824" style="88" width="11.29"/>
    <col collapsed="false" customWidth="true" hidden="false" outlineLevel="0" max="2825" min="2825" style="88" width="11.85"/>
    <col collapsed="false" customWidth="false" hidden="false" outlineLevel="0" max="3010" min="2826" style="88" width="15.71"/>
    <col collapsed="false" customWidth="true" hidden="false" outlineLevel="0" max="3072" min="3011" style="88" width="0.86"/>
    <col collapsed="false" customWidth="true" hidden="false" outlineLevel="0" max="3073" min="3073" style="88" width="39"/>
    <col collapsed="false" customWidth="true" hidden="false" outlineLevel="0" max="3074" min="3074" style="88" width="8.71"/>
    <col collapsed="false" customWidth="true" hidden="false" outlineLevel="0" max="3075" min="3075" style="88" width="13.29"/>
    <col collapsed="false" customWidth="true" hidden="false" outlineLevel="0" max="3076" min="3076" style="88" width="13.86"/>
    <col collapsed="false" customWidth="true" hidden="false" outlineLevel="0" max="3077" min="3077" style="88" width="15.14"/>
    <col collapsed="false" customWidth="true" hidden="false" outlineLevel="0" max="3078" min="3078" style="88" width="14.29"/>
    <col collapsed="false" customWidth="true" hidden="false" outlineLevel="0" max="3079" min="3079" style="88" width="12"/>
    <col collapsed="false" customWidth="true" hidden="false" outlineLevel="0" max="3080" min="3080" style="88" width="11.29"/>
    <col collapsed="false" customWidth="true" hidden="false" outlineLevel="0" max="3081" min="3081" style="88" width="11.85"/>
    <col collapsed="false" customWidth="false" hidden="false" outlineLevel="0" max="3266" min="3082" style="88" width="15.71"/>
    <col collapsed="false" customWidth="true" hidden="false" outlineLevel="0" max="3328" min="3267" style="88" width="0.86"/>
    <col collapsed="false" customWidth="true" hidden="false" outlineLevel="0" max="3329" min="3329" style="88" width="39"/>
    <col collapsed="false" customWidth="true" hidden="false" outlineLevel="0" max="3330" min="3330" style="88" width="8.71"/>
    <col collapsed="false" customWidth="true" hidden="false" outlineLevel="0" max="3331" min="3331" style="88" width="13.29"/>
    <col collapsed="false" customWidth="true" hidden="false" outlineLevel="0" max="3332" min="3332" style="88" width="13.86"/>
    <col collapsed="false" customWidth="true" hidden="false" outlineLevel="0" max="3333" min="3333" style="88" width="15.14"/>
    <col collapsed="false" customWidth="true" hidden="false" outlineLevel="0" max="3334" min="3334" style="88" width="14.29"/>
    <col collapsed="false" customWidth="true" hidden="false" outlineLevel="0" max="3335" min="3335" style="88" width="12"/>
    <col collapsed="false" customWidth="true" hidden="false" outlineLevel="0" max="3336" min="3336" style="88" width="11.29"/>
    <col collapsed="false" customWidth="true" hidden="false" outlineLevel="0" max="3337" min="3337" style="88" width="11.85"/>
    <col collapsed="false" customWidth="false" hidden="false" outlineLevel="0" max="3522" min="3338" style="88" width="15.71"/>
    <col collapsed="false" customWidth="true" hidden="false" outlineLevel="0" max="3584" min="3523" style="88" width="0.86"/>
    <col collapsed="false" customWidth="true" hidden="false" outlineLevel="0" max="3585" min="3585" style="88" width="39"/>
    <col collapsed="false" customWidth="true" hidden="false" outlineLevel="0" max="3586" min="3586" style="88" width="8.71"/>
    <col collapsed="false" customWidth="true" hidden="false" outlineLevel="0" max="3587" min="3587" style="88" width="13.29"/>
    <col collapsed="false" customWidth="true" hidden="false" outlineLevel="0" max="3588" min="3588" style="88" width="13.86"/>
    <col collapsed="false" customWidth="true" hidden="false" outlineLevel="0" max="3589" min="3589" style="88" width="15.14"/>
    <col collapsed="false" customWidth="true" hidden="false" outlineLevel="0" max="3590" min="3590" style="88" width="14.29"/>
    <col collapsed="false" customWidth="true" hidden="false" outlineLevel="0" max="3591" min="3591" style="88" width="12"/>
    <col collapsed="false" customWidth="true" hidden="false" outlineLevel="0" max="3592" min="3592" style="88" width="11.29"/>
    <col collapsed="false" customWidth="true" hidden="false" outlineLevel="0" max="3593" min="3593" style="88" width="11.85"/>
    <col collapsed="false" customWidth="false" hidden="false" outlineLevel="0" max="3778" min="3594" style="88" width="15.71"/>
    <col collapsed="false" customWidth="true" hidden="false" outlineLevel="0" max="3840" min="3779" style="88" width="0.86"/>
    <col collapsed="false" customWidth="true" hidden="false" outlineLevel="0" max="3841" min="3841" style="88" width="39"/>
    <col collapsed="false" customWidth="true" hidden="false" outlineLevel="0" max="3842" min="3842" style="88" width="8.71"/>
    <col collapsed="false" customWidth="true" hidden="false" outlineLevel="0" max="3843" min="3843" style="88" width="13.29"/>
    <col collapsed="false" customWidth="true" hidden="false" outlineLevel="0" max="3844" min="3844" style="88" width="13.86"/>
    <col collapsed="false" customWidth="true" hidden="false" outlineLevel="0" max="3845" min="3845" style="88" width="15.14"/>
    <col collapsed="false" customWidth="true" hidden="false" outlineLevel="0" max="3846" min="3846" style="88" width="14.29"/>
    <col collapsed="false" customWidth="true" hidden="false" outlineLevel="0" max="3847" min="3847" style="88" width="12"/>
    <col collapsed="false" customWidth="true" hidden="false" outlineLevel="0" max="3848" min="3848" style="88" width="11.29"/>
    <col collapsed="false" customWidth="true" hidden="false" outlineLevel="0" max="3849" min="3849" style="88" width="11.85"/>
    <col collapsed="false" customWidth="false" hidden="false" outlineLevel="0" max="4034" min="3850" style="88" width="15.71"/>
    <col collapsed="false" customWidth="true" hidden="false" outlineLevel="0" max="4096" min="4035" style="88" width="0.86"/>
    <col collapsed="false" customWidth="true" hidden="false" outlineLevel="0" max="4097" min="4097" style="88" width="39"/>
    <col collapsed="false" customWidth="true" hidden="false" outlineLevel="0" max="4098" min="4098" style="88" width="8.71"/>
    <col collapsed="false" customWidth="true" hidden="false" outlineLevel="0" max="4099" min="4099" style="88" width="13.29"/>
    <col collapsed="false" customWidth="true" hidden="false" outlineLevel="0" max="4100" min="4100" style="88" width="13.86"/>
    <col collapsed="false" customWidth="true" hidden="false" outlineLevel="0" max="4101" min="4101" style="88" width="15.14"/>
    <col collapsed="false" customWidth="true" hidden="false" outlineLevel="0" max="4102" min="4102" style="88" width="14.29"/>
    <col collapsed="false" customWidth="true" hidden="false" outlineLevel="0" max="4103" min="4103" style="88" width="12"/>
    <col collapsed="false" customWidth="true" hidden="false" outlineLevel="0" max="4104" min="4104" style="88" width="11.29"/>
    <col collapsed="false" customWidth="true" hidden="false" outlineLevel="0" max="4105" min="4105" style="88" width="11.85"/>
    <col collapsed="false" customWidth="false" hidden="false" outlineLevel="0" max="4290" min="4106" style="88" width="15.71"/>
    <col collapsed="false" customWidth="true" hidden="false" outlineLevel="0" max="4352" min="4291" style="88" width="0.86"/>
    <col collapsed="false" customWidth="true" hidden="false" outlineLevel="0" max="4353" min="4353" style="88" width="39"/>
    <col collapsed="false" customWidth="true" hidden="false" outlineLevel="0" max="4354" min="4354" style="88" width="8.71"/>
    <col collapsed="false" customWidth="true" hidden="false" outlineLevel="0" max="4355" min="4355" style="88" width="13.29"/>
    <col collapsed="false" customWidth="true" hidden="false" outlineLevel="0" max="4356" min="4356" style="88" width="13.86"/>
    <col collapsed="false" customWidth="true" hidden="false" outlineLevel="0" max="4357" min="4357" style="88" width="15.14"/>
    <col collapsed="false" customWidth="true" hidden="false" outlineLevel="0" max="4358" min="4358" style="88" width="14.29"/>
    <col collapsed="false" customWidth="true" hidden="false" outlineLevel="0" max="4359" min="4359" style="88" width="12"/>
    <col collapsed="false" customWidth="true" hidden="false" outlineLevel="0" max="4360" min="4360" style="88" width="11.29"/>
    <col collapsed="false" customWidth="true" hidden="false" outlineLevel="0" max="4361" min="4361" style="88" width="11.85"/>
    <col collapsed="false" customWidth="false" hidden="false" outlineLevel="0" max="4546" min="4362" style="88" width="15.71"/>
    <col collapsed="false" customWidth="true" hidden="false" outlineLevel="0" max="4608" min="4547" style="88" width="0.86"/>
    <col collapsed="false" customWidth="true" hidden="false" outlineLevel="0" max="4609" min="4609" style="88" width="39"/>
    <col collapsed="false" customWidth="true" hidden="false" outlineLevel="0" max="4610" min="4610" style="88" width="8.71"/>
    <col collapsed="false" customWidth="true" hidden="false" outlineLevel="0" max="4611" min="4611" style="88" width="13.29"/>
    <col collapsed="false" customWidth="true" hidden="false" outlineLevel="0" max="4612" min="4612" style="88" width="13.86"/>
    <col collapsed="false" customWidth="true" hidden="false" outlineLevel="0" max="4613" min="4613" style="88" width="15.14"/>
    <col collapsed="false" customWidth="true" hidden="false" outlineLevel="0" max="4614" min="4614" style="88" width="14.29"/>
    <col collapsed="false" customWidth="true" hidden="false" outlineLevel="0" max="4615" min="4615" style="88" width="12"/>
    <col collapsed="false" customWidth="true" hidden="false" outlineLevel="0" max="4616" min="4616" style="88" width="11.29"/>
    <col collapsed="false" customWidth="true" hidden="false" outlineLevel="0" max="4617" min="4617" style="88" width="11.85"/>
    <col collapsed="false" customWidth="false" hidden="false" outlineLevel="0" max="4802" min="4618" style="88" width="15.71"/>
    <col collapsed="false" customWidth="true" hidden="false" outlineLevel="0" max="4864" min="4803" style="88" width="0.86"/>
    <col collapsed="false" customWidth="true" hidden="false" outlineLevel="0" max="4865" min="4865" style="88" width="39"/>
    <col collapsed="false" customWidth="true" hidden="false" outlineLevel="0" max="4866" min="4866" style="88" width="8.71"/>
    <col collapsed="false" customWidth="true" hidden="false" outlineLevel="0" max="4867" min="4867" style="88" width="13.29"/>
    <col collapsed="false" customWidth="true" hidden="false" outlineLevel="0" max="4868" min="4868" style="88" width="13.86"/>
    <col collapsed="false" customWidth="true" hidden="false" outlineLevel="0" max="4869" min="4869" style="88" width="15.14"/>
    <col collapsed="false" customWidth="true" hidden="false" outlineLevel="0" max="4870" min="4870" style="88" width="14.29"/>
    <col collapsed="false" customWidth="true" hidden="false" outlineLevel="0" max="4871" min="4871" style="88" width="12"/>
    <col collapsed="false" customWidth="true" hidden="false" outlineLevel="0" max="4872" min="4872" style="88" width="11.29"/>
    <col collapsed="false" customWidth="true" hidden="false" outlineLevel="0" max="4873" min="4873" style="88" width="11.85"/>
    <col collapsed="false" customWidth="false" hidden="false" outlineLevel="0" max="5058" min="4874" style="88" width="15.71"/>
    <col collapsed="false" customWidth="true" hidden="false" outlineLevel="0" max="5120" min="5059" style="88" width="0.86"/>
    <col collapsed="false" customWidth="true" hidden="false" outlineLevel="0" max="5121" min="5121" style="88" width="39"/>
    <col collapsed="false" customWidth="true" hidden="false" outlineLevel="0" max="5122" min="5122" style="88" width="8.71"/>
    <col collapsed="false" customWidth="true" hidden="false" outlineLevel="0" max="5123" min="5123" style="88" width="13.29"/>
    <col collapsed="false" customWidth="true" hidden="false" outlineLevel="0" max="5124" min="5124" style="88" width="13.86"/>
    <col collapsed="false" customWidth="true" hidden="false" outlineLevel="0" max="5125" min="5125" style="88" width="15.14"/>
    <col collapsed="false" customWidth="true" hidden="false" outlineLevel="0" max="5126" min="5126" style="88" width="14.29"/>
    <col collapsed="false" customWidth="true" hidden="false" outlineLevel="0" max="5127" min="5127" style="88" width="12"/>
    <col collapsed="false" customWidth="true" hidden="false" outlineLevel="0" max="5128" min="5128" style="88" width="11.29"/>
    <col collapsed="false" customWidth="true" hidden="false" outlineLevel="0" max="5129" min="5129" style="88" width="11.85"/>
    <col collapsed="false" customWidth="false" hidden="false" outlineLevel="0" max="5314" min="5130" style="88" width="15.71"/>
    <col collapsed="false" customWidth="true" hidden="false" outlineLevel="0" max="5376" min="5315" style="88" width="0.86"/>
    <col collapsed="false" customWidth="true" hidden="false" outlineLevel="0" max="5377" min="5377" style="88" width="39"/>
    <col collapsed="false" customWidth="true" hidden="false" outlineLevel="0" max="5378" min="5378" style="88" width="8.71"/>
    <col collapsed="false" customWidth="true" hidden="false" outlineLevel="0" max="5379" min="5379" style="88" width="13.29"/>
    <col collapsed="false" customWidth="true" hidden="false" outlineLevel="0" max="5380" min="5380" style="88" width="13.86"/>
    <col collapsed="false" customWidth="true" hidden="false" outlineLevel="0" max="5381" min="5381" style="88" width="15.14"/>
    <col collapsed="false" customWidth="true" hidden="false" outlineLevel="0" max="5382" min="5382" style="88" width="14.29"/>
    <col collapsed="false" customWidth="true" hidden="false" outlineLevel="0" max="5383" min="5383" style="88" width="12"/>
    <col collapsed="false" customWidth="true" hidden="false" outlineLevel="0" max="5384" min="5384" style="88" width="11.29"/>
    <col collapsed="false" customWidth="true" hidden="false" outlineLevel="0" max="5385" min="5385" style="88" width="11.85"/>
    <col collapsed="false" customWidth="false" hidden="false" outlineLevel="0" max="5570" min="5386" style="88" width="15.71"/>
    <col collapsed="false" customWidth="true" hidden="false" outlineLevel="0" max="5632" min="5571" style="88" width="0.86"/>
    <col collapsed="false" customWidth="true" hidden="false" outlineLevel="0" max="5633" min="5633" style="88" width="39"/>
    <col collapsed="false" customWidth="true" hidden="false" outlineLevel="0" max="5634" min="5634" style="88" width="8.71"/>
    <col collapsed="false" customWidth="true" hidden="false" outlineLevel="0" max="5635" min="5635" style="88" width="13.29"/>
    <col collapsed="false" customWidth="true" hidden="false" outlineLevel="0" max="5636" min="5636" style="88" width="13.86"/>
    <col collapsed="false" customWidth="true" hidden="false" outlineLevel="0" max="5637" min="5637" style="88" width="15.14"/>
    <col collapsed="false" customWidth="true" hidden="false" outlineLevel="0" max="5638" min="5638" style="88" width="14.29"/>
    <col collapsed="false" customWidth="true" hidden="false" outlineLevel="0" max="5639" min="5639" style="88" width="12"/>
    <col collapsed="false" customWidth="true" hidden="false" outlineLevel="0" max="5640" min="5640" style="88" width="11.29"/>
    <col collapsed="false" customWidth="true" hidden="false" outlineLevel="0" max="5641" min="5641" style="88" width="11.85"/>
    <col collapsed="false" customWidth="false" hidden="false" outlineLevel="0" max="5826" min="5642" style="88" width="15.71"/>
    <col collapsed="false" customWidth="true" hidden="false" outlineLevel="0" max="5888" min="5827" style="88" width="0.86"/>
    <col collapsed="false" customWidth="true" hidden="false" outlineLevel="0" max="5889" min="5889" style="88" width="39"/>
    <col collapsed="false" customWidth="true" hidden="false" outlineLevel="0" max="5890" min="5890" style="88" width="8.71"/>
    <col collapsed="false" customWidth="true" hidden="false" outlineLevel="0" max="5891" min="5891" style="88" width="13.29"/>
    <col collapsed="false" customWidth="true" hidden="false" outlineLevel="0" max="5892" min="5892" style="88" width="13.86"/>
    <col collapsed="false" customWidth="true" hidden="false" outlineLevel="0" max="5893" min="5893" style="88" width="15.14"/>
    <col collapsed="false" customWidth="true" hidden="false" outlineLevel="0" max="5894" min="5894" style="88" width="14.29"/>
    <col collapsed="false" customWidth="true" hidden="false" outlineLevel="0" max="5895" min="5895" style="88" width="12"/>
    <col collapsed="false" customWidth="true" hidden="false" outlineLevel="0" max="5896" min="5896" style="88" width="11.29"/>
    <col collapsed="false" customWidth="true" hidden="false" outlineLevel="0" max="5897" min="5897" style="88" width="11.85"/>
    <col collapsed="false" customWidth="false" hidden="false" outlineLevel="0" max="6082" min="5898" style="88" width="15.71"/>
    <col collapsed="false" customWidth="true" hidden="false" outlineLevel="0" max="6144" min="6083" style="88" width="0.86"/>
    <col collapsed="false" customWidth="true" hidden="false" outlineLevel="0" max="6145" min="6145" style="88" width="39"/>
    <col collapsed="false" customWidth="true" hidden="false" outlineLevel="0" max="6146" min="6146" style="88" width="8.71"/>
    <col collapsed="false" customWidth="true" hidden="false" outlineLevel="0" max="6147" min="6147" style="88" width="13.29"/>
    <col collapsed="false" customWidth="true" hidden="false" outlineLevel="0" max="6148" min="6148" style="88" width="13.86"/>
    <col collapsed="false" customWidth="true" hidden="false" outlineLevel="0" max="6149" min="6149" style="88" width="15.14"/>
    <col collapsed="false" customWidth="true" hidden="false" outlineLevel="0" max="6150" min="6150" style="88" width="14.29"/>
    <col collapsed="false" customWidth="true" hidden="false" outlineLevel="0" max="6151" min="6151" style="88" width="12"/>
    <col collapsed="false" customWidth="true" hidden="false" outlineLevel="0" max="6152" min="6152" style="88" width="11.29"/>
    <col collapsed="false" customWidth="true" hidden="false" outlineLevel="0" max="6153" min="6153" style="88" width="11.85"/>
    <col collapsed="false" customWidth="false" hidden="false" outlineLevel="0" max="6338" min="6154" style="88" width="15.71"/>
    <col collapsed="false" customWidth="true" hidden="false" outlineLevel="0" max="6400" min="6339" style="88" width="0.86"/>
    <col collapsed="false" customWidth="true" hidden="false" outlineLevel="0" max="6401" min="6401" style="88" width="39"/>
    <col collapsed="false" customWidth="true" hidden="false" outlineLevel="0" max="6402" min="6402" style="88" width="8.71"/>
    <col collapsed="false" customWidth="true" hidden="false" outlineLevel="0" max="6403" min="6403" style="88" width="13.29"/>
    <col collapsed="false" customWidth="true" hidden="false" outlineLevel="0" max="6404" min="6404" style="88" width="13.86"/>
    <col collapsed="false" customWidth="true" hidden="false" outlineLevel="0" max="6405" min="6405" style="88" width="15.14"/>
    <col collapsed="false" customWidth="true" hidden="false" outlineLevel="0" max="6406" min="6406" style="88" width="14.29"/>
    <col collapsed="false" customWidth="true" hidden="false" outlineLevel="0" max="6407" min="6407" style="88" width="12"/>
    <col collapsed="false" customWidth="true" hidden="false" outlineLevel="0" max="6408" min="6408" style="88" width="11.29"/>
    <col collapsed="false" customWidth="true" hidden="false" outlineLevel="0" max="6409" min="6409" style="88" width="11.85"/>
    <col collapsed="false" customWidth="false" hidden="false" outlineLevel="0" max="6594" min="6410" style="88" width="15.71"/>
    <col collapsed="false" customWidth="true" hidden="false" outlineLevel="0" max="6656" min="6595" style="88" width="0.86"/>
    <col collapsed="false" customWidth="true" hidden="false" outlineLevel="0" max="6657" min="6657" style="88" width="39"/>
    <col collapsed="false" customWidth="true" hidden="false" outlineLevel="0" max="6658" min="6658" style="88" width="8.71"/>
    <col collapsed="false" customWidth="true" hidden="false" outlineLevel="0" max="6659" min="6659" style="88" width="13.29"/>
    <col collapsed="false" customWidth="true" hidden="false" outlineLevel="0" max="6660" min="6660" style="88" width="13.86"/>
    <col collapsed="false" customWidth="true" hidden="false" outlineLevel="0" max="6661" min="6661" style="88" width="15.14"/>
    <col collapsed="false" customWidth="true" hidden="false" outlineLevel="0" max="6662" min="6662" style="88" width="14.29"/>
    <col collapsed="false" customWidth="true" hidden="false" outlineLevel="0" max="6663" min="6663" style="88" width="12"/>
    <col collapsed="false" customWidth="true" hidden="false" outlineLevel="0" max="6664" min="6664" style="88" width="11.29"/>
    <col collapsed="false" customWidth="true" hidden="false" outlineLevel="0" max="6665" min="6665" style="88" width="11.85"/>
    <col collapsed="false" customWidth="false" hidden="false" outlineLevel="0" max="6850" min="6666" style="88" width="15.71"/>
    <col collapsed="false" customWidth="true" hidden="false" outlineLevel="0" max="6912" min="6851" style="88" width="0.86"/>
    <col collapsed="false" customWidth="true" hidden="false" outlineLevel="0" max="6913" min="6913" style="88" width="39"/>
    <col collapsed="false" customWidth="true" hidden="false" outlineLevel="0" max="6914" min="6914" style="88" width="8.71"/>
    <col collapsed="false" customWidth="true" hidden="false" outlineLevel="0" max="6915" min="6915" style="88" width="13.29"/>
    <col collapsed="false" customWidth="true" hidden="false" outlineLevel="0" max="6916" min="6916" style="88" width="13.86"/>
    <col collapsed="false" customWidth="true" hidden="false" outlineLevel="0" max="6917" min="6917" style="88" width="15.14"/>
    <col collapsed="false" customWidth="true" hidden="false" outlineLevel="0" max="6918" min="6918" style="88" width="14.29"/>
    <col collapsed="false" customWidth="true" hidden="false" outlineLevel="0" max="6919" min="6919" style="88" width="12"/>
    <col collapsed="false" customWidth="true" hidden="false" outlineLevel="0" max="6920" min="6920" style="88" width="11.29"/>
    <col collapsed="false" customWidth="true" hidden="false" outlineLevel="0" max="6921" min="6921" style="88" width="11.85"/>
    <col collapsed="false" customWidth="false" hidden="false" outlineLevel="0" max="7106" min="6922" style="88" width="15.71"/>
    <col collapsed="false" customWidth="true" hidden="false" outlineLevel="0" max="7168" min="7107" style="88" width="0.86"/>
    <col collapsed="false" customWidth="true" hidden="false" outlineLevel="0" max="7169" min="7169" style="88" width="39"/>
    <col collapsed="false" customWidth="true" hidden="false" outlineLevel="0" max="7170" min="7170" style="88" width="8.71"/>
    <col collapsed="false" customWidth="true" hidden="false" outlineLevel="0" max="7171" min="7171" style="88" width="13.29"/>
    <col collapsed="false" customWidth="true" hidden="false" outlineLevel="0" max="7172" min="7172" style="88" width="13.86"/>
    <col collapsed="false" customWidth="true" hidden="false" outlineLevel="0" max="7173" min="7173" style="88" width="15.14"/>
    <col collapsed="false" customWidth="true" hidden="false" outlineLevel="0" max="7174" min="7174" style="88" width="14.29"/>
    <col collapsed="false" customWidth="true" hidden="false" outlineLevel="0" max="7175" min="7175" style="88" width="12"/>
    <col collapsed="false" customWidth="true" hidden="false" outlineLevel="0" max="7176" min="7176" style="88" width="11.29"/>
    <col collapsed="false" customWidth="true" hidden="false" outlineLevel="0" max="7177" min="7177" style="88" width="11.85"/>
    <col collapsed="false" customWidth="false" hidden="false" outlineLevel="0" max="7362" min="7178" style="88" width="15.71"/>
    <col collapsed="false" customWidth="true" hidden="false" outlineLevel="0" max="7424" min="7363" style="88" width="0.86"/>
    <col collapsed="false" customWidth="true" hidden="false" outlineLevel="0" max="7425" min="7425" style="88" width="39"/>
    <col collapsed="false" customWidth="true" hidden="false" outlineLevel="0" max="7426" min="7426" style="88" width="8.71"/>
    <col collapsed="false" customWidth="true" hidden="false" outlineLevel="0" max="7427" min="7427" style="88" width="13.29"/>
    <col collapsed="false" customWidth="true" hidden="false" outlineLevel="0" max="7428" min="7428" style="88" width="13.86"/>
    <col collapsed="false" customWidth="true" hidden="false" outlineLevel="0" max="7429" min="7429" style="88" width="15.14"/>
    <col collapsed="false" customWidth="true" hidden="false" outlineLevel="0" max="7430" min="7430" style="88" width="14.29"/>
    <col collapsed="false" customWidth="true" hidden="false" outlineLevel="0" max="7431" min="7431" style="88" width="12"/>
    <col collapsed="false" customWidth="true" hidden="false" outlineLevel="0" max="7432" min="7432" style="88" width="11.29"/>
    <col collapsed="false" customWidth="true" hidden="false" outlineLevel="0" max="7433" min="7433" style="88" width="11.85"/>
    <col collapsed="false" customWidth="false" hidden="false" outlineLevel="0" max="7618" min="7434" style="88" width="15.71"/>
    <col collapsed="false" customWidth="true" hidden="false" outlineLevel="0" max="7680" min="7619" style="88" width="0.86"/>
    <col collapsed="false" customWidth="true" hidden="false" outlineLevel="0" max="7681" min="7681" style="88" width="39"/>
    <col collapsed="false" customWidth="true" hidden="false" outlineLevel="0" max="7682" min="7682" style="88" width="8.71"/>
    <col collapsed="false" customWidth="true" hidden="false" outlineLevel="0" max="7683" min="7683" style="88" width="13.29"/>
    <col collapsed="false" customWidth="true" hidden="false" outlineLevel="0" max="7684" min="7684" style="88" width="13.86"/>
    <col collapsed="false" customWidth="true" hidden="false" outlineLevel="0" max="7685" min="7685" style="88" width="15.14"/>
    <col collapsed="false" customWidth="true" hidden="false" outlineLevel="0" max="7686" min="7686" style="88" width="14.29"/>
    <col collapsed="false" customWidth="true" hidden="false" outlineLevel="0" max="7687" min="7687" style="88" width="12"/>
    <col collapsed="false" customWidth="true" hidden="false" outlineLevel="0" max="7688" min="7688" style="88" width="11.29"/>
    <col collapsed="false" customWidth="true" hidden="false" outlineLevel="0" max="7689" min="7689" style="88" width="11.85"/>
    <col collapsed="false" customWidth="false" hidden="false" outlineLevel="0" max="7874" min="7690" style="88" width="15.71"/>
    <col collapsed="false" customWidth="true" hidden="false" outlineLevel="0" max="7936" min="7875" style="88" width="0.86"/>
    <col collapsed="false" customWidth="true" hidden="false" outlineLevel="0" max="7937" min="7937" style="88" width="39"/>
    <col collapsed="false" customWidth="true" hidden="false" outlineLevel="0" max="7938" min="7938" style="88" width="8.71"/>
    <col collapsed="false" customWidth="true" hidden="false" outlineLevel="0" max="7939" min="7939" style="88" width="13.29"/>
    <col collapsed="false" customWidth="true" hidden="false" outlineLevel="0" max="7940" min="7940" style="88" width="13.86"/>
    <col collapsed="false" customWidth="true" hidden="false" outlineLevel="0" max="7941" min="7941" style="88" width="15.14"/>
    <col collapsed="false" customWidth="true" hidden="false" outlineLevel="0" max="7942" min="7942" style="88" width="14.29"/>
    <col collapsed="false" customWidth="true" hidden="false" outlineLevel="0" max="7943" min="7943" style="88" width="12"/>
    <col collapsed="false" customWidth="true" hidden="false" outlineLevel="0" max="7944" min="7944" style="88" width="11.29"/>
    <col collapsed="false" customWidth="true" hidden="false" outlineLevel="0" max="7945" min="7945" style="88" width="11.85"/>
    <col collapsed="false" customWidth="false" hidden="false" outlineLevel="0" max="8130" min="7946" style="88" width="15.71"/>
    <col collapsed="false" customWidth="true" hidden="false" outlineLevel="0" max="8192" min="8131" style="88" width="0.86"/>
    <col collapsed="false" customWidth="true" hidden="false" outlineLevel="0" max="8193" min="8193" style="88" width="39"/>
    <col collapsed="false" customWidth="true" hidden="false" outlineLevel="0" max="8194" min="8194" style="88" width="8.71"/>
    <col collapsed="false" customWidth="true" hidden="false" outlineLevel="0" max="8195" min="8195" style="88" width="13.29"/>
    <col collapsed="false" customWidth="true" hidden="false" outlineLevel="0" max="8196" min="8196" style="88" width="13.86"/>
    <col collapsed="false" customWidth="true" hidden="false" outlineLevel="0" max="8197" min="8197" style="88" width="15.14"/>
    <col collapsed="false" customWidth="true" hidden="false" outlineLevel="0" max="8198" min="8198" style="88" width="14.29"/>
    <col collapsed="false" customWidth="true" hidden="false" outlineLevel="0" max="8199" min="8199" style="88" width="12"/>
    <col collapsed="false" customWidth="true" hidden="false" outlineLevel="0" max="8200" min="8200" style="88" width="11.29"/>
    <col collapsed="false" customWidth="true" hidden="false" outlineLevel="0" max="8201" min="8201" style="88" width="11.85"/>
    <col collapsed="false" customWidth="false" hidden="false" outlineLevel="0" max="8386" min="8202" style="88" width="15.71"/>
    <col collapsed="false" customWidth="true" hidden="false" outlineLevel="0" max="8448" min="8387" style="88" width="0.86"/>
    <col collapsed="false" customWidth="true" hidden="false" outlineLevel="0" max="8449" min="8449" style="88" width="39"/>
    <col collapsed="false" customWidth="true" hidden="false" outlineLevel="0" max="8450" min="8450" style="88" width="8.71"/>
    <col collapsed="false" customWidth="true" hidden="false" outlineLevel="0" max="8451" min="8451" style="88" width="13.29"/>
    <col collapsed="false" customWidth="true" hidden="false" outlineLevel="0" max="8452" min="8452" style="88" width="13.86"/>
    <col collapsed="false" customWidth="true" hidden="false" outlineLevel="0" max="8453" min="8453" style="88" width="15.14"/>
    <col collapsed="false" customWidth="true" hidden="false" outlineLevel="0" max="8454" min="8454" style="88" width="14.29"/>
    <col collapsed="false" customWidth="true" hidden="false" outlineLevel="0" max="8455" min="8455" style="88" width="12"/>
    <col collapsed="false" customWidth="true" hidden="false" outlineLevel="0" max="8456" min="8456" style="88" width="11.29"/>
    <col collapsed="false" customWidth="true" hidden="false" outlineLevel="0" max="8457" min="8457" style="88" width="11.85"/>
    <col collapsed="false" customWidth="false" hidden="false" outlineLevel="0" max="8642" min="8458" style="88" width="15.71"/>
    <col collapsed="false" customWidth="true" hidden="false" outlineLevel="0" max="8704" min="8643" style="88" width="0.86"/>
    <col collapsed="false" customWidth="true" hidden="false" outlineLevel="0" max="8705" min="8705" style="88" width="39"/>
    <col collapsed="false" customWidth="true" hidden="false" outlineLevel="0" max="8706" min="8706" style="88" width="8.71"/>
    <col collapsed="false" customWidth="true" hidden="false" outlineLevel="0" max="8707" min="8707" style="88" width="13.29"/>
    <col collapsed="false" customWidth="true" hidden="false" outlineLevel="0" max="8708" min="8708" style="88" width="13.86"/>
    <col collapsed="false" customWidth="true" hidden="false" outlineLevel="0" max="8709" min="8709" style="88" width="15.14"/>
    <col collapsed="false" customWidth="true" hidden="false" outlineLevel="0" max="8710" min="8710" style="88" width="14.29"/>
    <col collapsed="false" customWidth="true" hidden="false" outlineLevel="0" max="8711" min="8711" style="88" width="12"/>
    <col collapsed="false" customWidth="true" hidden="false" outlineLevel="0" max="8712" min="8712" style="88" width="11.29"/>
    <col collapsed="false" customWidth="true" hidden="false" outlineLevel="0" max="8713" min="8713" style="88" width="11.85"/>
    <col collapsed="false" customWidth="false" hidden="false" outlineLevel="0" max="8898" min="8714" style="88" width="15.71"/>
    <col collapsed="false" customWidth="true" hidden="false" outlineLevel="0" max="8960" min="8899" style="88" width="0.86"/>
    <col collapsed="false" customWidth="true" hidden="false" outlineLevel="0" max="8961" min="8961" style="88" width="39"/>
    <col collapsed="false" customWidth="true" hidden="false" outlineLevel="0" max="8962" min="8962" style="88" width="8.71"/>
    <col collapsed="false" customWidth="true" hidden="false" outlineLevel="0" max="8963" min="8963" style="88" width="13.29"/>
    <col collapsed="false" customWidth="true" hidden="false" outlineLevel="0" max="8964" min="8964" style="88" width="13.86"/>
    <col collapsed="false" customWidth="true" hidden="false" outlineLevel="0" max="8965" min="8965" style="88" width="15.14"/>
    <col collapsed="false" customWidth="true" hidden="false" outlineLevel="0" max="8966" min="8966" style="88" width="14.29"/>
    <col collapsed="false" customWidth="true" hidden="false" outlineLevel="0" max="8967" min="8967" style="88" width="12"/>
    <col collapsed="false" customWidth="true" hidden="false" outlineLevel="0" max="8968" min="8968" style="88" width="11.29"/>
    <col collapsed="false" customWidth="true" hidden="false" outlineLevel="0" max="8969" min="8969" style="88" width="11.85"/>
    <col collapsed="false" customWidth="false" hidden="false" outlineLevel="0" max="9154" min="8970" style="88" width="15.71"/>
    <col collapsed="false" customWidth="true" hidden="false" outlineLevel="0" max="9216" min="9155" style="88" width="0.86"/>
    <col collapsed="false" customWidth="true" hidden="false" outlineLevel="0" max="9217" min="9217" style="88" width="39"/>
    <col collapsed="false" customWidth="true" hidden="false" outlineLevel="0" max="9218" min="9218" style="88" width="8.71"/>
    <col collapsed="false" customWidth="true" hidden="false" outlineLevel="0" max="9219" min="9219" style="88" width="13.29"/>
    <col collapsed="false" customWidth="true" hidden="false" outlineLevel="0" max="9220" min="9220" style="88" width="13.86"/>
    <col collapsed="false" customWidth="true" hidden="false" outlineLevel="0" max="9221" min="9221" style="88" width="15.14"/>
    <col collapsed="false" customWidth="true" hidden="false" outlineLevel="0" max="9222" min="9222" style="88" width="14.29"/>
    <col collapsed="false" customWidth="true" hidden="false" outlineLevel="0" max="9223" min="9223" style="88" width="12"/>
    <col collapsed="false" customWidth="true" hidden="false" outlineLevel="0" max="9224" min="9224" style="88" width="11.29"/>
    <col collapsed="false" customWidth="true" hidden="false" outlineLevel="0" max="9225" min="9225" style="88" width="11.85"/>
    <col collapsed="false" customWidth="false" hidden="false" outlineLevel="0" max="9410" min="9226" style="88" width="15.71"/>
    <col collapsed="false" customWidth="true" hidden="false" outlineLevel="0" max="9472" min="9411" style="88" width="0.86"/>
    <col collapsed="false" customWidth="true" hidden="false" outlineLevel="0" max="9473" min="9473" style="88" width="39"/>
    <col collapsed="false" customWidth="true" hidden="false" outlineLevel="0" max="9474" min="9474" style="88" width="8.71"/>
    <col collapsed="false" customWidth="true" hidden="false" outlineLevel="0" max="9475" min="9475" style="88" width="13.29"/>
    <col collapsed="false" customWidth="true" hidden="false" outlineLevel="0" max="9476" min="9476" style="88" width="13.86"/>
    <col collapsed="false" customWidth="true" hidden="false" outlineLevel="0" max="9477" min="9477" style="88" width="15.14"/>
    <col collapsed="false" customWidth="true" hidden="false" outlineLevel="0" max="9478" min="9478" style="88" width="14.29"/>
    <col collapsed="false" customWidth="true" hidden="false" outlineLevel="0" max="9479" min="9479" style="88" width="12"/>
    <col collapsed="false" customWidth="true" hidden="false" outlineLevel="0" max="9480" min="9480" style="88" width="11.29"/>
    <col collapsed="false" customWidth="true" hidden="false" outlineLevel="0" max="9481" min="9481" style="88" width="11.85"/>
    <col collapsed="false" customWidth="false" hidden="false" outlineLevel="0" max="9666" min="9482" style="88" width="15.71"/>
    <col collapsed="false" customWidth="true" hidden="false" outlineLevel="0" max="9728" min="9667" style="88" width="0.86"/>
    <col collapsed="false" customWidth="true" hidden="false" outlineLevel="0" max="9729" min="9729" style="88" width="39"/>
    <col collapsed="false" customWidth="true" hidden="false" outlineLevel="0" max="9730" min="9730" style="88" width="8.71"/>
    <col collapsed="false" customWidth="true" hidden="false" outlineLevel="0" max="9731" min="9731" style="88" width="13.29"/>
    <col collapsed="false" customWidth="true" hidden="false" outlineLevel="0" max="9732" min="9732" style="88" width="13.86"/>
    <col collapsed="false" customWidth="true" hidden="false" outlineLevel="0" max="9733" min="9733" style="88" width="15.14"/>
    <col collapsed="false" customWidth="true" hidden="false" outlineLevel="0" max="9734" min="9734" style="88" width="14.29"/>
    <col collapsed="false" customWidth="true" hidden="false" outlineLevel="0" max="9735" min="9735" style="88" width="12"/>
    <col collapsed="false" customWidth="true" hidden="false" outlineLevel="0" max="9736" min="9736" style="88" width="11.29"/>
    <col collapsed="false" customWidth="true" hidden="false" outlineLevel="0" max="9737" min="9737" style="88" width="11.85"/>
    <col collapsed="false" customWidth="false" hidden="false" outlineLevel="0" max="9922" min="9738" style="88" width="15.71"/>
    <col collapsed="false" customWidth="true" hidden="false" outlineLevel="0" max="9984" min="9923" style="88" width="0.86"/>
    <col collapsed="false" customWidth="true" hidden="false" outlineLevel="0" max="9985" min="9985" style="88" width="39"/>
    <col collapsed="false" customWidth="true" hidden="false" outlineLevel="0" max="9986" min="9986" style="88" width="8.71"/>
    <col collapsed="false" customWidth="true" hidden="false" outlineLevel="0" max="9987" min="9987" style="88" width="13.29"/>
    <col collapsed="false" customWidth="true" hidden="false" outlineLevel="0" max="9988" min="9988" style="88" width="13.86"/>
    <col collapsed="false" customWidth="true" hidden="false" outlineLevel="0" max="9989" min="9989" style="88" width="15.14"/>
    <col collapsed="false" customWidth="true" hidden="false" outlineLevel="0" max="9990" min="9990" style="88" width="14.29"/>
    <col collapsed="false" customWidth="true" hidden="false" outlineLevel="0" max="9991" min="9991" style="88" width="12"/>
    <col collapsed="false" customWidth="true" hidden="false" outlineLevel="0" max="9992" min="9992" style="88" width="11.29"/>
    <col collapsed="false" customWidth="true" hidden="false" outlineLevel="0" max="9993" min="9993" style="88" width="11.85"/>
    <col collapsed="false" customWidth="false" hidden="false" outlineLevel="0" max="10178" min="9994" style="88" width="15.71"/>
    <col collapsed="false" customWidth="true" hidden="false" outlineLevel="0" max="10240" min="10179" style="88" width="0.86"/>
    <col collapsed="false" customWidth="true" hidden="false" outlineLevel="0" max="10241" min="10241" style="88" width="39"/>
    <col collapsed="false" customWidth="true" hidden="false" outlineLevel="0" max="10242" min="10242" style="88" width="8.71"/>
    <col collapsed="false" customWidth="true" hidden="false" outlineLevel="0" max="10243" min="10243" style="88" width="13.29"/>
    <col collapsed="false" customWidth="true" hidden="false" outlineLevel="0" max="10244" min="10244" style="88" width="13.86"/>
    <col collapsed="false" customWidth="true" hidden="false" outlineLevel="0" max="10245" min="10245" style="88" width="15.14"/>
    <col collapsed="false" customWidth="true" hidden="false" outlineLevel="0" max="10246" min="10246" style="88" width="14.29"/>
    <col collapsed="false" customWidth="true" hidden="false" outlineLevel="0" max="10247" min="10247" style="88" width="12"/>
    <col collapsed="false" customWidth="true" hidden="false" outlineLevel="0" max="10248" min="10248" style="88" width="11.29"/>
    <col collapsed="false" customWidth="true" hidden="false" outlineLevel="0" max="10249" min="10249" style="88" width="11.85"/>
    <col collapsed="false" customWidth="false" hidden="false" outlineLevel="0" max="10434" min="10250" style="88" width="15.71"/>
    <col collapsed="false" customWidth="true" hidden="false" outlineLevel="0" max="10496" min="10435" style="88" width="0.86"/>
    <col collapsed="false" customWidth="true" hidden="false" outlineLevel="0" max="10497" min="10497" style="88" width="39"/>
    <col collapsed="false" customWidth="true" hidden="false" outlineLevel="0" max="10498" min="10498" style="88" width="8.71"/>
    <col collapsed="false" customWidth="true" hidden="false" outlineLevel="0" max="10499" min="10499" style="88" width="13.29"/>
    <col collapsed="false" customWidth="true" hidden="false" outlineLevel="0" max="10500" min="10500" style="88" width="13.86"/>
    <col collapsed="false" customWidth="true" hidden="false" outlineLevel="0" max="10501" min="10501" style="88" width="15.14"/>
    <col collapsed="false" customWidth="true" hidden="false" outlineLevel="0" max="10502" min="10502" style="88" width="14.29"/>
    <col collapsed="false" customWidth="true" hidden="false" outlineLevel="0" max="10503" min="10503" style="88" width="12"/>
    <col collapsed="false" customWidth="true" hidden="false" outlineLevel="0" max="10504" min="10504" style="88" width="11.29"/>
    <col collapsed="false" customWidth="true" hidden="false" outlineLevel="0" max="10505" min="10505" style="88" width="11.85"/>
    <col collapsed="false" customWidth="false" hidden="false" outlineLevel="0" max="10690" min="10506" style="88" width="15.71"/>
    <col collapsed="false" customWidth="true" hidden="false" outlineLevel="0" max="10752" min="10691" style="88" width="0.86"/>
    <col collapsed="false" customWidth="true" hidden="false" outlineLevel="0" max="10753" min="10753" style="88" width="39"/>
    <col collapsed="false" customWidth="true" hidden="false" outlineLevel="0" max="10754" min="10754" style="88" width="8.71"/>
    <col collapsed="false" customWidth="true" hidden="false" outlineLevel="0" max="10755" min="10755" style="88" width="13.29"/>
    <col collapsed="false" customWidth="true" hidden="false" outlineLevel="0" max="10756" min="10756" style="88" width="13.86"/>
    <col collapsed="false" customWidth="true" hidden="false" outlineLevel="0" max="10757" min="10757" style="88" width="15.14"/>
    <col collapsed="false" customWidth="true" hidden="false" outlineLevel="0" max="10758" min="10758" style="88" width="14.29"/>
    <col collapsed="false" customWidth="true" hidden="false" outlineLevel="0" max="10759" min="10759" style="88" width="12"/>
    <col collapsed="false" customWidth="true" hidden="false" outlineLevel="0" max="10760" min="10760" style="88" width="11.29"/>
    <col collapsed="false" customWidth="true" hidden="false" outlineLevel="0" max="10761" min="10761" style="88" width="11.85"/>
    <col collapsed="false" customWidth="false" hidden="false" outlineLevel="0" max="10946" min="10762" style="88" width="15.71"/>
    <col collapsed="false" customWidth="true" hidden="false" outlineLevel="0" max="11008" min="10947" style="88" width="0.86"/>
    <col collapsed="false" customWidth="true" hidden="false" outlineLevel="0" max="11009" min="11009" style="88" width="39"/>
    <col collapsed="false" customWidth="true" hidden="false" outlineLevel="0" max="11010" min="11010" style="88" width="8.71"/>
    <col collapsed="false" customWidth="true" hidden="false" outlineLevel="0" max="11011" min="11011" style="88" width="13.29"/>
    <col collapsed="false" customWidth="true" hidden="false" outlineLevel="0" max="11012" min="11012" style="88" width="13.86"/>
    <col collapsed="false" customWidth="true" hidden="false" outlineLevel="0" max="11013" min="11013" style="88" width="15.14"/>
    <col collapsed="false" customWidth="true" hidden="false" outlineLevel="0" max="11014" min="11014" style="88" width="14.29"/>
    <col collapsed="false" customWidth="true" hidden="false" outlineLevel="0" max="11015" min="11015" style="88" width="12"/>
    <col collapsed="false" customWidth="true" hidden="false" outlineLevel="0" max="11016" min="11016" style="88" width="11.29"/>
    <col collapsed="false" customWidth="true" hidden="false" outlineLevel="0" max="11017" min="11017" style="88" width="11.85"/>
    <col collapsed="false" customWidth="false" hidden="false" outlineLevel="0" max="11202" min="11018" style="88" width="15.71"/>
    <col collapsed="false" customWidth="true" hidden="false" outlineLevel="0" max="11264" min="11203" style="88" width="0.86"/>
    <col collapsed="false" customWidth="true" hidden="false" outlineLevel="0" max="11265" min="11265" style="88" width="39"/>
    <col collapsed="false" customWidth="true" hidden="false" outlineLevel="0" max="11266" min="11266" style="88" width="8.71"/>
    <col collapsed="false" customWidth="true" hidden="false" outlineLevel="0" max="11267" min="11267" style="88" width="13.29"/>
    <col collapsed="false" customWidth="true" hidden="false" outlineLevel="0" max="11268" min="11268" style="88" width="13.86"/>
    <col collapsed="false" customWidth="true" hidden="false" outlineLevel="0" max="11269" min="11269" style="88" width="15.14"/>
    <col collapsed="false" customWidth="true" hidden="false" outlineLevel="0" max="11270" min="11270" style="88" width="14.29"/>
    <col collapsed="false" customWidth="true" hidden="false" outlineLevel="0" max="11271" min="11271" style="88" width="12"/>
    <col collapsed="false" customWidth="true" hidden="false" outlineLevel="0" max="11272" min="11272" style="88" width="11.29"/>
    <col collapsed="false" customWidth="true" hidden="false" outlineLevel="0" max="11273" min="11273" style="88" width="11.85"/>
    <col collapsed="false" customWidth="false" hidden="false" outlineLevel="0" max="11458" min="11274" style="88" width="15.71"/>
    <col collapsed="false" customWidth="true" hidden="false" outlineLevel="0" max="11520" min="11459" style="88" width="0.86"/>
    <col collapsed="false" customWidth="true" hidden="false" outlineLevel="0" max="11521" min="11521" style="88" width="39"/>
    <col collapsed="false" customWidth="true" hidden="false" outlineLevel="0" max="11522" min="11522" style="88" width="8.71"/>
    <col collapsed="false" customWidth="true" hidden="false" outlineLevel="0" max="11523" min="11523" style="88" width="13.29"/>
    <col collapsed="false" customWidth="true" hidden="false" outlineLevel="0" max="11524" min="11524" style="88" width="13.86"/>
    <col collapsed="false" customWidth="true" hidden="false" outlineLevel="0" max="11525" min="11525" style="88" width="15.14"/>
    <col collapsed="false" customWidth="true" hidden="false" outlineLevel="0" max="11526" min="11526" style="88" width="14.29"/>
    <col collapsed="false" customWidth="true" hidden="false" outlineLevel="0" max="11527" min="11527" style="88" width="12"/>
    <col collapsed="false" customWidth="true" hidden="false" outlineLevel="0" max="11528" min="11528" style="88" width="11.29"/>
    <col collapsed="false" customWidth="true" hidden="false" outlineLevel="0" max="11529" min="11529" style="88" width="11.85"/>
    <col collapsed="false" customWidth="false" hidden="false" outlineLevel="0" max="11714" min="11530" style="88" width="15.71"/>
    <col collapsed="false" customWidth="true" hidden="false" outlineLevel="0" max="11776" min="11715" style="88" width="0.86"/>
    <col collapsed="false" customWidth="true" hidden="false" outlineLevel="0" max="11777" min="11777" style="88" width="39"/>
    <col collapsed="false" customWidth="true" hidden="false" outlineLevel="0" max="11778" min="11778" style="88" width="8.71"/>
    <col collapsed="false" customWidth="true" hidden="false" outlineLevel="0" max="11779" min="11779" style="88" width="13.29"/>
    <col collapsed="false" customWidth="true" hidden="false" outlineLevel="0" max="11780" min="11780" style="88" width="13.86"/>
    <col collapsed="false" customWidth="true" hidden="false" outlineLevel="0" max="11781" min="11781" style="88" width="15.14"/>
    <col collapsed="false" customWidth="true" hidden="false" outlineLevel="0" max="11782" min="11782" style="88" width="14.29"/>
    <col collapsed="false" customWidth="true" hidden="false" outlineLevel="0" max="11783" min="11783" style="88" width="12"/>
    <col collapsed="false" customWidth="true" hidden="false" outlineLevel="0" max="11784" min="11784" style="88" width="11.29"/>
    <col collapsed="false" customWidth="true" hidden="false" outlineLevel="0" max="11785" min="11785" style="88" width="11.85"/>
    <col collapsed="false" customWidth="false" hidden="false" outlineLevel="0" max="11970" min="11786" style="88" width="15.71"/>
    <col collapsed="false" customWidth="true" hidden="false" outlineLevel="0" max="12032" min="11971" style="88" width="0.86"/>
    <col collapsed="false" customWidth="true" hidden="false" outlineLevel="0" max="12033" min="12033" style="88" width="39"/>
    <col collapsed="false" customWidth="true" hidden="false" outlineLevel="0" max="12034" min="12034" style="88" width="8.71"/>
    <col collapsed="false" customWidth="true" hidden="false" outlineLevel="0" max="12035" min="12035" style="88" width="13.29"/>
    <col collapsed="false" customWidth="true" hidden="false" outlineLevel="0" max="12036" min="12036" style="88" width="13.86"/>
    <col collapsed="false" customWidth="true" hidden="false" outlineLevel="0" max="12037" min="12037" style="88" width="15.14"/>
    <col collapsed="false" customWidth="true" hidden="false" outlineLevel="0" max="12038" min="12038" style="88" width="14.29"/>
    <col collapsed="false" customWidth="true" hidden="false" outlineLevel="0" max="12039" min="12039" style="88" width="12"/>
    <col collapsed="false" customWidth="true" hidden="false" outlineLevel="0" max="12040" min="12040" style="88" width="11.29"/>
    <col collapsed="false" customWidth="true" hidden="false" outlineLevel="0" max="12041" min="12041" style="88" width="11.85"/>
    <col collapsed="false" customWidth="false" hidden="false" outlineLevel="0" max="12226" min="12042" style="88" width="15.71"/>
    <col collapsed="false" customWidth="true" hidden="false" outlineLevel="0" max="12288" min="12227" style="88" width="0.86"/>
    <col collapsed="false" customWidth="true" hidden="false" outlineLevel="0" max="12289" min="12289" style="88" width="39"/>
    <col collapsed="false" customWidth="true" hidden="false" outlineLevel="0" max="12290" min="12290" style="88" width="8.71"/>
    <col collapsed="false" customWidth="true" hidden="false" outlineLevel="0" max="12291" min="12291" style="88" width="13.29"/>
    <col collapsed="false" customWidth="true" hidden="false" outlineLevel="0" max="12292" min="12292" style="88" width="13.86"/>
    <col collapsed="false" customWidth="true" hidden="false" outlineLevel="0" max="12293" min="12293" style="88" width="15.14"/>
    <col collapsed="false" customWidth="true" hidden="false" outlineLevel="0" max="12294" min="12294" style="88" width="14.29"/>
    <col collapsed="false" customWidth="true" hidden="false" outlineLevel="0" max="12295" min="12295" style="88" width="12"/>
    <col collapsed="false" customWidth="true" hidden="false" outlineLevel="0" max="12296" min="12296" style="88" width="11.29"/>
    <col collapsed="false" customWidth="true" hidden="false" outlineLevel="0" max="12297" min="12297" style="88" width="11.85"/>
    <col collapsed="false" customWidth="false" hidden="false" outlineLevel="0" max="12482" min="12298" style="88" width="15.71"/>
    <col collapsed="false" customWidth="true" hidden="false" outlineLevel="0" max="12544" min="12483" style="88" width="0.86"/>
    <col collapsed="false" customWidth="true" hidden="false" outlineLevel="0" max="12545" min="12545" style="88" width="39"/>
    <col collapsed="false" customWidth="true" hidden="false" outlineLevel="0" max="12546" min="12546" style="88" width="8.71"/>
    <col collapsed="false" customWidth="true" hidden="false" outlineLevel="0" max="12547" min="12547" style="88" width="13.29"/>
    <col collapsed="false" customWidth="true" hidden="false" outlineLevel="0" max="12548" min="12548" style="88" width="13.86"/>
    <col collapsed="false" customWidth="true" hidden="false" outlineLevel="0" max="12549" min="12549" style="88" width="15.14"/>
    <col collapsed="false" customWidth="true" hidden="false" outlineLevel="0" max="12550" min="12550" style="88" width="14.29"/>
    <col collapsed="false" customWidth="true" hidden="false" outlineLevel="0" max="12551" min="12551" style="88" width="12"/>
    <col collapsed="false" customWidth="true" hidden="false" outlineLevel="0" max="12552" min="12552" style="88" width="11.29"/>
    <col collapsed="false" customWidth="true" hidden="false" outlineLevel="0" max="12553" min="12553" style="88" width="11.85"/>
    <col collapsed="false" customWidth="false" hidden="false" outlineLevel="0" max="12738" min="12554" style="88" width="15.71"/>
    <col collapsed="false" customWidth="true" hidden="false" outlineLevel="0" max="12800" min="12739" style="88" width="0.86"/>
    <col collapsed="false" customWidth="true" hidden="false" outlineLevel="0" max="12801" min="12801" style="88" width="39"/>
    <col collapsed="false" customWidth="true" hidden="false" outlineLevel="0" max="12802" min="12802" style="88" width="8.71"/>
    <col collapsed="false" customWidth="true" hidden="false" outlineLevel="0" max="12803" min="12803" style="88" width="13.29"/>
    <col collapsed="false" customWidth="true" hidden="false" outlineLevel="0" max="12804" min="12804" style="88" width="13.86"/>
    <col collapsed="false" customWidth="true" hidden="false" outlineLevel="0" max="12805" min="12805" style="88" width="15.14"/>
    <col collapsed="false" customWidth="true" hidden="false" outlineLevel="0" max="12806" min="12806" style="88" width="14.29"/>
    <col collapsed="false" customWidth="true" hidden="false" outlineLevel="0" max="12807" min="12807" style="88" width="12"/>
    <col collapsed="false" customWidth="true" hidden="false" outlineLevel="0" max="12808" min="12808" style="88" width="11.29"/>
    <col collapsed="false" customWidth="true" hidden="false" outlineLevel="0" max="12809" min="12809" style="88" width="11.85"/>
    <col collapsed="false" customWidth="false" hidden="false" outlineLevel="0" max="12994" min="12810" style="88" width="15.71"/>
    <col collapsed="false" customWidth="true" hidden="false" outlineLevel="0" max="13056" min="12995" style="88" width="0.86"/>
    <col collapsed="false" customWidth="true" hidden="false" outlineLevel="0" max="13057" min="13057" style="88" width="39"/>
    <col collapsed="false" customWidth="true" hidden="false" outlineLevel="0" max="13058" min="13058" style="88" width="8.71"/>
    <col collapsed="false" customWidth="true" hidden="false" outlineLevel="0" max="13059" min="13059" style="88" width="13.29"/>
    <col collapsed="false" customWidth="true" hidden="false" outlineLevel="0" max="13060" min="13060" style="88" width="13.86"/>
    <col collapsed="false" customWidth="true" hidden="false" outlineLevel="0" max="13061" min="13061" style="88" width="15.14"/>
    <col collapsed="false" customWidth="true" hidden="false" outlineLevel="0" max="13062" min="13062" style="88" width="14.29"/>
    <col collapsed="false" customWidth="true" hidden="false" outlineLevel="0" max="13063" min="13063" style="88" width="12"/>
    <col collapsed="false" customWidth="true" hidden="false" outlineLevel="0" max="13064" min="13064" style="88" width="11.29"/>
    <col collapsed="false" customWidth="true" hidden="false" outlineLevel="0" max="13065" min="13065" style="88" width="11.85"/>
    <col collapsed="false" customWidth="false" hidden="false" outlineLevel="0" max="13250" min="13066" style="88" width="15.71"/>
    <col collapsed="false" customWidth="true" hidden="false" outlineLevel="0" max="13312" min="13251" style="88" width="0.86"/>
    <col collapsed="false" customWidth="true" hidden="false" outlineLevel="0" max="13313" min="13313" style="88" width="39"/>
    <col collapsed="false" customWidth="true" hidden="false" outlineLevel="0" max="13314" min="13314" style="88" width="8.71"/>
    <col collapsed="false" customWidth="true" hidden="false" outlineLevel="0" max="13315" min="13315" style="88" width="13.29"/>
    <col collapsed="false" customWidth="true" hidden="false" outlineLevel="0" max="13316" min="13316" style="88" width="13.86"/>
    <col collapsed="false" customWidth="true" hidden="false" outlineLevel="0" max="13317" min="13317" style="88" width="15.14"/>
    <col collapsed="false" customWidth="true" hidden="false" outlineLevel="0" max="13318" min="13318" style="88" width="14.29"/>
    <col collapsed="false" customWidth="true" hidden="false" outlineLevel="0" max="13319" min="13319" style="88" width="12"/>
    <col collapsed="false" customWidth="true" hidden="false" outlineLevel="0" max="13320" min="13320" style="88" width="11.29"/>
    <col collapsed="false" customWidth="true" hidden="false" outlineLevel="0" max="13321" min="13321" style="88" width="11.85"/>
    <col collapsed="false" customWidth="false" hidden="false" outlineLevel="0" max="13506" min="13322" style="88" width="15.71"/>
    <col collapsed="false" customWidth="true" hidden="false" outlineLevel="0" max="13568" min="13507" style="88" width="0.86"/>
    <col collapsed="false" customWidth="true" hidden="false" outlineLevel="0" max="13569" min="13569" style="88" width="39"/>
    <col collapsed="false" customWidth="true" hidden="false" outlineLevel="0" max="13570" min="13570" style="88" width="8.71"/>
    <col collapsed="false" customWidth="true" hidden="false" outlineLevel="0" max="13571" min="13571" style="88" width="13.29"/>
    <col collapsed="false" customWidth="true" hidden="false" outlineLevel="0" max="13572" min="13572" style="88" width="13.86"/>
    <col collapsed="false" customWidth="true" hidden="false" outlineLevel="0" max="13573" min="13573" style="88" width="15.14"/>
    <col collapsed="false" customWidth="true" hidden="false" outlineLevel="0" max="13574" min="13574" style="88" width="14.29"/>
    <col collapsed="false" customWidth="true" hidden="false" outlineLevel="0" max="13575" min="13575" style="88" width="12"/>
    <col collapsed="false" customWidth="true" hidden="false" outlineLevel="0" max="13576" min="13576" style="88" width="11.29"/>
    <col collapsed="false" customWidth="true" hidden="false" outlineLevel="0" max="13577" min="13577" style="88" width="11.85"/>
    <col collapsed="false" customWidth="false" hidden="false" outlineLevel="0" max="13762" min="13578" style="88" width="15.71"/>
    <col collapsed="false" customWidth="true" hidden="false" outlineLevel="0" max="13824" min="13763" style="88" width="0.86"/>
    <col collapsed="false" customWidth="true" hidden="false" outlineLevel="0" max="13825" min="13825" style="88" width="39"/>
    <col collapsed="false" customWidth="true" hidden="false" outlineLevel="0" max="13826" min="13826" style="88" width="8.71"/>
    <col collapsed="false" customWidth="true" hidden="false" outlineLevel="0" max="13827" min="13827" style="88" width="13.29"/>
    <col collapsed="false" customWidth="true" hidden="false" outlineLevel="0" max="13828" min="13828" style="88" width="13.86"/>
    <col collapsed="false" customWidth="true" hidden="false" outlineLevel="0" max="13829" min="13829" style="88" width="15.14"/>
    <col collapsed="false" customWidth="true" hidden="false" outlineLevel="0" max="13830" min="13830" style="88" width="14.29"/>
    <col collapsed="false" customWidth="true" hidden="false" outlineLevel="0" max="13831" min="13831" style="88" width="12"/>
    <col collapsed="false" customWidth="true" hidden="false" outlineLevel="0" max="13832" min="13832" style="88" width="11.29"/>
    <col collapsed="false" customWidth="true" hidden="false" outlineLevel="0" max="13833" min="13833" style="88" width="11.85"/>
    <col collapsed="false" customWidth="false" hidden="false" outlineLevel="0" max="14018" min="13834" style="88" width="15.71"/>
    <col collapsed="false" customWidth="true" hidden="false" outlineLevel="0" max="14080" min="14019" style="88" width="0.86"/>
    <col collapsed="false" customWidth="true" hidden="false" outlineLevel="0" max="14081" min="14081" style="88" width="39"/>
    <col collapsed="false" customWidth="true" hidden="false" outlineLevel="0" max="14082" min="14082" style="88" width="8.71"/>
    <col collapsed="false" customWidth="true" hidden="false" outlineLevel="0" max="14083" min="14083" style="88" width="13.29"/>
    <col collapsed="false" customWidth="true" hidden="false" outlineLevel="0" max="14084" min="14084" style="88" width="13.86"/>
    <col collapsed="false" customWidth="true" hidden="false" outlineLevel="0" max="14085" min="14085" style="88" width="15.14"/>
    <col collapsed="false" customWidth="true" hidden="false" outlineLevel="0" max="14086" min="14086" style="88" width="14.29"/>
    <col collapsed="false" customWidth="true" hidden="false" outlineLevel="0" max="14087" min="14087" style="88" width="12"/>
    <col collapsed="false" customWidth="true" hidden="false" outlineLevel="0" max="14088" min="14088" style="88" width="11.29"/>
    <col collapsed="false" customWidth="true" hidden="false" outlineLevel="0" max="14089" min="14089" style="88" width="11.85"/>
    <col collapsed="false" customWidth="false" hidden="false" outlineLevel="0" max="14274" min="14090" style="88" width="15.71"/>
    <col collapsed="false" customWidth="true" hidden="false" outlineLevel="0" max="14336" min="14275" style="88" width="0.86"/>
    <col collapsed="false" customWidth="true" hidden="false" outlineLevel="0" max="14337" min="14337" style="88" width="39"/>
    <col collapsed="false" customWidth="true" hidden="false" outlineLevel="0" max="14338" min="14338" style="88" width="8.71"/>
    <col collapsed="false" customWidth="true" hidden="false" outlineLevel="0" max="14339" min="14339" style="88" width="13.29"/>
    <col collapsed="false" customWidth="true" hidden="false" outlineLevel="0" max="14340" min="14340" style="88" width="13.86"/>
    <col collapsed="false" customWidth="true" hidden="false" outlineLevel="0" max="14341" min="14341" style="88" width="15.14"/>
    <col collapsed="false" customWidth="true" hidden="false" outlineLevel="0" max="14342" min="14342" style="88" width="14.29"/>
    <col collapsed="false" customWidth="true" hidden="false" outlineLevel="0" max="14343" min="14343" style="88" width="12"/>
    <col collapsed="false" customWidth="true" hidden="false" outlineLevel="0" max="14344" min="14344" style="88" width="11.29"/>
    <col collapsed="false" customWidth="true" hidden="false" outlineLevel="0" max="14345" min="14345" style="88" width="11.85"/>
    <col collapsed="false" customWidth="false" hidden="false" outlineLevel="0" max="14530" min="14346" style="88" width="15.71"/>
    <col collapsed="false" customWidth="true" hidden="false" outlineLevel="0" max="14592" min="14531" style="88" width="0.86"/>
    <col collapsed="false" customWidth="true" hidden="false" outlineLevel="0" max="14593" min="14593" style="88" width="39"/>
    <col collapsed="false" customWidth="true" hidden="false" outlineLevel="0" max="14594" min="14594" style="88" width="8.71"/>
    <col collapsed="false" customWidth="true" hidden="false" outlineLevel="0" max="14595" min="14595" style="88" width="13.29"/>
    <col collapsed="false" customWidth="true" hidden="false" outlineLevel="0" max="14596" min="14596" style="88" width="13.86"/>
    <col collapsed="false" customWidth="true" hidden="false" outlineLevel="0" max="14597" min="14597" style="88" width="15.14"/>
    <col collapsed="false" customWidth="true" hidden="false" outlineLevel="0" max="14598" min="14598" style="88" width="14.29"/>
    <col collapsed="false" customWidth="true" hidden="false" outlineLevel="0" max="14599" min="14599" style="88" width="12"/>
    <col collapsed="false" customWidth="true" hidden="false" outlineLevel="0" max="14600" min="14600" style="88" width="11.29"/>
    <col collapsed="false" customWidth="true" hidden="false" outlineLevel="0" max="14601" min="14601" style="88" width="11.85"/>
    <col collapsed="false" customWidth="false" hidden="false" outlineLevel="0" max="14786" min="14602" style="88" width="15.71"/>
    <col collapsed="false" customWidth="true" hidden="false" outlineLevel="0" max="14848" min="14787" style="88" width="0.86"/>
    <col collapsed="false" customWidth="true" hidden="false" outlineLevel="0" max="14849" min="14849" style="88" width="39"/>
    <col collapsed="false" customWidth="true" hidden="false" outlineLevel="0" max="14850" min="14850" style="88" width="8.71"/>
    <col collapsed="false" customWidth="true" hidden="false" outlineLevel="0" max="14851" min="14851" style="88" width="13.29"/>
    <col collapsed="false" customWidth="true" hidden="false" outlineLevel="0" max="14852" min="14852" style="88" width="13.86"/>
    <col collapsed="false" customWidth="true" hidden="false" outlineLevel="0" max="14853" min="14853" style="88" width="15.14"/>
    <col collapsed="false" customWidth="true" hidden="false" outlineLevel="0" max="14854" min="14854" style="88" width="14.29"/>
    <col collapsed="false" customWidth="true" hidden="false" outlineLevel="0" max="14855" min="14855" style="88" width="12"/>
    <col collapsed="false" customWidth="true" hidden="false" outlineLevel="0" max="14856" min="14856" style="88" width="11.29"/>
    <col collapsed="false" customWidth="true" hidden="false" outlineLevel="0" max="14857" min="14857" style="88" width="11.85"/>
    <col collapsed="false" customWidth="false" hidden="false" outlineLevel="0" max="15042" min="14858" style="88" width="15.71"/>
    <col collapsed="false" customWidth="true" hidden="false" outlineLevel="0" max="15104" min="15043" style="88" width="0.86"/>
    <col collapsed="false" customWidth="true" hidden="false" outlineLevel="0" max="15105" min="15105" style="88" width="39"/>
    <col collapsed="false" customWidth="true" hidden="false" outlineLevel="0" max="15106" min="15106" style="88" width="8.71"/>
    <col collapsed="false" customWidth="true" hidden="false" outlineLevel="0" max="15107" min="15107" style="88" width="13.29"/>
    <col collapsed="false" customWidth="true" hidden="false" outlineLevel="0" max="15108" min="15108" style="88" width="13.86"/>
    <col collapsed="false" customWidth="true" hidden="false" outlineLevel="0" max="15109" min="15109" style="88" width="15.14"/>
    <col collapsed="false" customWidth="true" hidden="false" outlineLevel="0" max="15110" min="15110" style="88" width="14.29"/>
    <col collapsed="false" customWidth="true" hidden="false" outlineLevel="0" max="15111" min="15111" style="88" width="12"/>
    <col collapsed="false" customWidth="true" hidden="false" outlineLevel="0" max="15112" min="15112" style="88" width="11.29"/>
    <col collapsed="false" customWidth="true" hidden="false" outlineLevel="0" max="15113" min="15113" style="88" width="11.85"/>
    <col collapsed="false" customWidth="false" hidden="false" outlineLevel="0" max="15298" min="15114" style="88" width="15.71"/>
    <col collapsed="false" customWidth="true" hidden="false" outlineLevel="0" max="15360" min="15299" style="88" width="0.86"/>
    <col collapsed="false" customWidth="true" hidden="false" outlineLevel="0" max="15361" min="15361" style="88" width="39"/>
    <col collapsed="false" customWidth="true" hidden="false" outlineLevel="0" max="15362" min="15362" style="88" width="8.71"/>
    <col collapsed="false" customWidth="true" hidden="false" outlineLevel="0" max="15363" min="15363" style="88" width="13.29"/>
    <col collapsed="false" customWidth="true" hidden="false" outlineLevel="0" max="15364" min="15364" style="88" width="13.86"/>
    <col collapsed="false" customWidth="true" hidden="false" outlineLevel="0" max="15365" min="15365" style="88" width="15.14"/>
    <col collapsed="false" customWidth="true" hidden="false" outlineLevel="0" max="15366" min="15366" style="88" width="14.29"/>
    <col collapsed="false" customWidth="true" hidden="false" outlineLevel="0" max="15367" min="15367" style="88" width="12"/>
    <col collapsed="false" customWidth="true" hidden="false" outlineLevel="0" max="15368" min="15368" style="88" width="11.29"/>
    <col collapsed="false" customWidth="true" hidden="false" outlineLevel="0" max="15369" min="15369" style="88" width="11.85"/>
    <col collapsed="false" customWidth="false" hidden="false" outlineLevel="0" max="15554" min="15370" style="88" width="15.71"/>
    <col collapsed="false" customWidth="true" hidden="false" outlineLevel="0" max="15616" min="15555" style="88" width="0.86"/>
    <col collapsed="false" customWidth="true" hidden="false" outlineLevel="0" max="15617" min="15617" style="88" width="39"/>
    <col collapsed="false" customWidth="true" hidden="false" outlineLevel="0" max="15618" min="15618" style="88" width="8.71"/>
    <col collapsed="false" customWidth="true" hidden="false" outlineLevel="0" max="15619" min="15619" style="88" width="13.29"/>
    <col collapsed="false" customWidth="true" hidden="false" outlineLevel="0" max="15620" min="15620" style="88" width="13.86"/>
    <col collapsed="false" customWidth="true" hidden="false" outlineLevel="0" max="15621" min="15621" style="88" width="15.14"/>
    <col collapsed="false" customWidth="true" hidden="false" outlineLevel="0" max="15622" min="15622" style="88" width="14.29"/>
    <col collapsed="false" customWidth="true" hidden="false" outlineLevel="0" max="15623" min="15623" style="88" width="12"/>
    <col collapsed="false" customWidth="true" hidden="false" outlineLevel="0" max="15624" min="15624" style="88" width="11.29"/>
    <col collapsed="false" customWidth="true" hidden="false" outlineLevel="0" max="15625" min="15625" style="88" width="11.85"/>
    <col collapsed="false" customWidth="false" hidden="false" outlineLevel="0" max="15810" min="15626" style="88" width="15.71"/>
    <col collapsed="false" customWidth="true" hidden="false" outlineLevel="0" max="15872" min="15811" style="88" width="0.86"/>
    <col collapsed="false" customWidth="true" hidden="false" outlineLevel="0" max="15873" min="15873" style="88" width="39"/>
    <col collapsed="false" customWidth="true" hidden="false" outlineLevel="0" max="15874" min="15874" style="88" width="8.71"/>
    <col collapsed="false" customWidth="true" hidden="false" outlineLevel="0" max="15875" min="15875" style="88" width="13.29"/>
    <col collapsed="false" customWidth="true" hidden="false" outlineLevel="0" max="15876" min="15876" style="88" width="13.86"/>
    <col collapsed="false" customWidth="true" hidden="false" outlineLevel="0" max="15877" min="15877" style="88" width="15.14"/>
    <col collapsed="false" customWidth="true" hidden="false" outlineLevel="0" max="15878" min="15878" style="88" width="14.29"/>
    <col collapsed="false" customWidth="true" hidden="false" outlineLevel="0" max="15879" min="15879" style="88" width="12"/>
    <col collapsed="false" customWidth="true" hidden="false" outlineLevel="0" max="15880" min="15880" style="88" width="11.29"/>
    <col collapsed="false" customWidth="true" hidden="false" outlineLevel="0" max="15881" min="15881" style="88" width="11.85"/>
    <col collapsed="false" customWidth="false" hidden="false" outlineLevel="0" max="16066" min="15882" style="88" width="15.71"/>
    <col collapsed="false" customWidth="true" hidden="false" outlineLevel="0" max="16128" min="16067" style="88" width="0.86"/>
    <col collapsed="false" customWidth="true" hidden="false" outlineLevel="0" max="16129" min="16129" style="88" width="39"/>
    <col collapsed="false" customWidth="true" hidden="false" outlineLevel="0" max="16130" min="16130" style="88" width="8.71"/>
    <col collapsed="false" customWidth="true" hidden="false" outlineLevel="0" max="16131" min="16131" style="88" width="13.29"/>
    <col collapsed="false" customWidth="true" hidden="false" outlineLevel="0" max="16132" min="16132" style="88" width="13.86"/>
    <col collapsed="false" customWidth="true" hidden="false" outlineLevel="0" max="16133" min="16133" style="88" width="15.14"/>
    <col collapsed="false" customWidth="true" hidden="false" outlineLevel="0" max="16134" min="16134" style="88" width="14.29"/>
    <col collapsed="false" customWidth="true" hidden="false" outlineLevel="0" max="16135" min="16135" style="88" width="12"/>
    <col collapsed="false" customWidth="true" hidden="false" outlineLevel="0" max="16136" min="16136" style="88" width="11.29"/>
    <col collapsed="false" customWidth="true" hidden="false" outlineLevel="0" max="16137" min="16137" style="88" width="11.85"/>
    <col collapsed="false" customWidth="false" hidden="false" outlineLevel="0" max="16322" min="16138" style="88" width="15.71"/>
    <col collapsed="false" customWidth="true" hidden="false" outlineLevel="0" max="16384" min="16323" style="88" width="0.86"/>
  </cols>
  <sheetData>
    <row r="1" s="90" customFormat="true" ht="24.75" hidden="false" customHeight="true" outlineLevel="0" collapsed="false">
      <c r="A1" s="89" t="s">
        <v>144</v>
      </c>
      <c r="B1" s="89"/>
      <c r="C1" s="89"/>
      <c r="D1" s="89"/>
      <c r="E1" s="89"/>
      <c r="F1" s="89"/>
      <c r="G1" s="89"/>
      <c r="H1" s="89"/>
      <c r="I1" s="89"/>
    </row>
    <row r="2" s="90" customFormat="true" ht="19.5" hidden="false" customHeight="true" outlineLevel="0" collapsed="false">
      <c r="A2" s="89" t="s">
        <v>145</v>
      </c>
      <c r="B2" s="89"/>
      <c r="C2" s="89"/>
      <c r="D2" s="89"/>
      <c r="E2" s="89"/>
      <c r="F2" s="89"/>
      <c r="G2" s="89"/>
      <c r="H2" s="89"/>
      <c r="I2" s="89"/>
    </row>
    <row r="3" s="90" customFormat="true" ht="18.75" hidden="false" customHeight="true" outlineLevel="0" collapsed="false">
      <c r="A3" s="91"/>
      <c r="B3" s="91"/>
      <c r="C3" s="91"/>
      <c r="D3" s="91"/>
      <c r="E3" s="91"/>
      <c r="F3" s="91"/>
      <c r="G3" s="91"/>
      <c r="H3" s="91"/>
    </row>
    <row r="4" customFormat="false" ht="18.75" hidden="false" customHeight="true" outlineLevel="0" collapsed="false">
      <c r="A4" s="92" t="s">
        <v>38</v>
      </c>
      <c r="B4" s="92" t="s">
        <v>39</v>
      </c>
      <c r="C4" s="93" t="s">
        <v>146</v>
      </c>
      <c r="D4" s="94" t="s">
        <v>147</v>
      </c>
      <c r="E4" s="94"/>
      <c r="F4" s="94"/>
      <c r="G4" s="94"/>
      <c r="H4" s="94"/>
      <c r="I4" s="94"/>
    </row>
    <row r="5" customFormat="false" ht="67.5" hidden="false" customHeight="true" outlineLevel="0" collapsed="false">
      <c r="A5" s="92"/>
      <c r="B5" s="92"/>
      <c r="C5" s="93"/>
      <c r="D5" s="95" t="s">
        <v>148</v>
      </c>
      <c r="E5" s="93" t="s">
        <v>149</v>
      </c>
      <c r="F5" s="93" t="s">
        <v>150</v>
      </c>
      <c r="G5" s="95" t="s">
        <v>151</v>
      </c>
      <c r="H5" s="93" t="s">
        <v>152</v>
      </c>
      <c r="I5" s="93"/>
    </row>
    <row r="6" customFormat="false" ht="50.25" hidden="false" customHeight="true" outlineLevel="0" collapsed="false">
      <c r="A6" s="92"/>
      <c r="B6" s="92"/>
      <c r="C6" s="93"/>
      <c r="D6" s="95"/>
      <c r="E6" s="93"/>
      <c r="F6" s="93"/>
      <c r="G6" s="95"/>
      <c r="H6" s="96" t="s">
        <v>148</v>
      </c>
      <c r="I6" s="97" t="s">
        <v>153</v>
      </c>
    </row>
    <row r="7" customFormat="false" ht="11.25" hidden="false" customHeight="true" outlineLevel="0" collapsed="false">
      <c r="A7" s="98" t="s">
        <v>154</v>
      </c>
      <c r="B7" s="98" t="s">
        <v>155</v>
      </c>
      <c r="C7" s="98" t="s">
        <v>156</v>
      </c>
      <c r="D7" s="98" t="s">
        <v>157</v>
      </c>
      <c r="E7" s="98" t="s">
        <v>158</v>
      </c>
      <c r="F7" s="98" t="s">
        <v>159</v>
      </c>
      <c r="G7" s="98" t="s">
        <v>160</v>
      </c>
      <c r="H7" s="99" t="s">
        <v>161</v>
      </c>
      <c r="I7" s="98" t="s">
        <v>162</v>
      </c>
    </row>
    <row r="8" s="90" customFormat="true" ht="32.25" hidden="false" customHeight="true" outlineLevel="0" collapsed="false">
      <c r="A8" s="100" t="s">
        <v>163</v>
      </c>
      <c r="B8" s="101" t="s">
        <v>46</v>
      </c>
      <c r="C8" s="102" t="s">
        <v>164</v>
      </c>
      <c r="D8" s="102" t="n">
        <f aca="false">E8+H8</f>
        <v>0</v>
      </c>
      <c r="E8" s="102"/>
      <c r="F8" s="102"/>
      <c r="G8" s="102"/>
      <c r="H8" s="103"/>
      <c r="I8" s="104"/>
    </row>
    <row r="9" customFormat="false" ht="15" hidden="false" customHeight="true" outlineLevel="0" collapsed="false">
      <c r="A9" s="105" t="s">
        <v>51</v>
      </c>
      <c r="B9" s="106"/>
      <c r="C9" s="107"/>
      <c r="D9" s="107"/>
      <c r="E9" s="107"/>
      <c r="F9" s="107"/>
      <c r="G9" s="107"/>
      <c r="H9" s="108"/>
      <c r="I9" s="109"/>
    </row>
    <row r="10" customFormat="false" ht="15" hidden="false" customHeight="true" outlineLevel="0" collapsed="false">
      <c r="A10" s="110"/>
      <c r="B10" s="111"/>
      <c r="C10" s="107"/>
      <c r="D10" s="107"/>
      <c r="E10" s="107"/>
      <c r="F10" s="107"/>
      <c r="G10" s="107"/>
      <c r="H10" s="108"/>
      <c r="I10" s="109"/>
    </row>
    <row r="11" customFormat="false" ht="12.75" hidden="false" customHeight="false" outlineLevel="0" collapsed="false">
      <c r="A11" s="112" t="s">
        <v>50</v>
      </c>
      <c r="B11" s="113" t="n">
        <v>1000</v>
      </c>
      <c r="C11" s="102" t="s">
        <v>164</v>
      </c>
      <c r="D11" s="102" t="n">
        <f aca="false">E11+H11+F11</f>
        <v>116653350</v>
      </c>
      <c r="E11" s="102" t="n">
        <f aca="false">E14</f>
        <v>109828450</v>
      </c>
      <c r="F11" s="102" t="n">
        <f aca="false">F20</f>
        <v>6824900</v>
      </c>
      <c r="G11" s="107"/>
      <c r="H11" s="103" t="n">
        <f aca="false">H20+H14+H102</f>
        <v>0</v>
      </c>
      <c r="I11" s="109"/>
    </row>
    <row r="12" s="90" customFormat="true" ht="30.75" hidden="false" customHeight="true" outlineLevel="0" collapsed="false">
      <c r="A12" s="112" t="s">
        <v>165</v>
      </c>
      <c r="B12" s="113" t="n">
        <v>1100</v>
      </c>
      <c r="C12" s="102"/>
      <c r="D12" s="102"/>
      <c r="E12" s="102"/>
      <c r="F12" s="102"/>
      <c r="G12" s="102"/>
      <c r="H12" s="103"/>
      <c r="I12" s="104"/>
    </row>
    <row r="13" customFormat="false" ht="14.25" hidden="false" customHeight="true" outlineLevel="0" collapsed="false">
      <c r="A13" s="114"/>
      <c r="B13" s="115"/>
      <c r="C13" s="107"/>
      <c r="D13" s="107"/>
      <c r="E13" s="107"/>
      <c r="F13" s="107"/>
      <c r="G13" s="107"/>
      <c r="H13" s="108"/>
      <c r="I13" s="109"/>
    </row>
    <row r="14" s="90" customFormat="true" ht="46.5" hidden="false" customHeight="true" outlineLevel="0" collapsed="false">
      <c r="A14" s="112" t="s">
        <v>53</v>
      </c>
      <c r="B14" s="113" t="n">
        <v>1200</v>
      </c>
      <c r="C14" s="102"/>
      <c r="D14" s="102" t="n">
        <f aca="false">E14+H14+F14</f>
        <v>109828450</v>
      </c>
      <c r="E14" s="116" t="n">
        <f aca="false">E15</f>
        <v>109828450</v>
      </c>
      <c r="F14" s="102"/>
      <c r="G14" s="102"/>
      <c r="H14" s="103"/>
      <c r="I14" s="104"/>
    </row>
    <row r="15" customFormat="false" ht="72.75" hidden="false" customHeight="true" outlineLevel="0" collapsed="false">
      <c r="A15" s="117" t="s">
        <v>166</v>
      </c>
      <c r="B15" s="118"/>
      <c r="C15" s="119" t="s">
        <v>167</v>
      </c>
      <c r="D15" s="107" t="n">
        <f aca="false">E15+H15+F15</f>
        <v>109828450</v>
      </c>
      <c r="E15" s="120" t="n">
        <v>109828450</v>
      </c>
      <c r="F15" s="107"/>
      <c r="G15" s="107"/>
      <c r="H15" s="108"/>
      <c r="I15" s="109"/>
    </row>
    <row r="16" customFormat="false" ht="31.5" hidden="true" customHeight="true" outlineLevel="0" collapsed="false">
      <c r="A16" s="121" t="s">
        <v>168</v>
      </c>
      <c r="B16" s="118"/>
      <c r="C16" s="119"/>
      <c r="D16" s="107"/>
      <c r="E16" s="120"/>
      <c r="F16" s="107"/>
      <c r="G16" s="107"/>
      <c r="H16" s="108"/>
      <c r="I16" s="109"/>
    </row>
    <row r="17" s="90" customFormat="true" ht="30" hidden="false" customHeight="true" outlineLevel="0" collapsed="false">
      <c r="A17" s="112" t="s">
        <v>61</v>
      </c>
      <c r="B17" s="113" t="n">
        <v>1300</v>
      </c>
      <c r="C17" s="119"/>
      <c r="D17" s="102"/>
      <c r="E17" s="116"/>
      <c r="F17" s="102"/>
      <c r="G17" s="102"/>
      <c r="H17" s="103" t="n">
        <f aca="false">H18</f>
        <v>0</v>
      </c>
      <c r="I17" s="104"/>
    </row>
    <row r="18" customFormat="false" ht="16.5" hidden="false" customHeight="true" outlineLevel="0" collapsed="false">
      <c r="A18" s="122" t="s">
        <v>51</v>
      </c>
      <c r="B18" s="123"/>
      <c r="C18" s="119" t="s">
        <v>167</v>
      </c>
      <c r="D18" s="107" t="n">
        <f aca="false">H18</f>
        <v>0</v>
      </c>
      <c r="E18" s="120"/>
      <c r="F18" s="107"/>
      <c r="G18" s="107"/>
      <c r="H18" s="108"/>
      <c r="I18" s="109"/>
    </row>
    <row r="19" customFormat="false" ht="36.75" hidden="false" customHeight="true" outlineLevel="0" collapsed="false">
      <c r="A19" s="112" t="s">
        <v>61</v>
      </c>
      <c r="B19" s="115"/>
      <c r="C19" s="119" t="s">
        <v>169</v>
      </c>
      <c r="D19" s="107" t="n">
        <f aca="false">H19</f>
        <v>0</v>
      </c>
      <c r="E19" s="120"/>
      <c r="F19" s="107"/>
      <c r="G19" s="107"/>
      <c r="H19" s="108"/>
      <c r="I19" s="109"/>
    </row>
    <row r="20" s="90" customFormat="true" ht="30.75" hidden="false" customHeight="true" outlineLevel="0" collapsed="false">
      <c r="A20" s="112" t="s">
        <v>62</v>
      </c>
      <c r="B20" s="113" t="n">
        <v>1400</v>
      </c>
      <c r="C20" s="119" t="s">
        <v>170</v>
      </c>
      <c r="D20" s="102" t="n">
        <f aca="false">H20+F20</f>
        <v>6824900</v>
      </c>
      <c r="E20" s="116"/>
      <c r="F20" s="102" t="n">
        <f aca="false">F21+F22+F23+F25</f>
        <v>6824900</v>
      </c>
      <c r="G20" s="102"/>
      <c r="H20" s="103" t="n">
        <f aca="false">H23+H26+H28</f>
        <v>0</v>
      </c>
      <c r="I20" s="104"/>
    </row>
    <row r="21" s="90" customFormat="true" ht="15.75" hidden="false" customHeight="true" outlineLevel="0" collapsed="false">
      <c r="A21" s="114" t="s">
        <v>51</v>
      </c>
      <c r="B21" s="115"/>
      <c r="C21" s="107"/>
      <c r="D21" s="107"/>
      <c r="E21" s="120"/>
      <c r="F21" s="107" t="n">
        <v>3995300</v>
      </c>
      <c r="G21" s="107"/>
      <c r="H21" s="108"/>
      <c r="I21" s="104"/>
    </row>
    <row r="22" s="90" customFormat="true" ht="15.75" hidden="false" customHeight="true" outlineLevel="0" collapsed="false">
      <c r="A22" s="70" t="s">
        <v>171</v>
      </c>
      <c r="B22" s="115"/>
      <c r="C22" s="119" t="s">
        <v>170</v>
      </c>
      <c r="D22" s="107" t="n">
        <f aca="false">F22</f>
        <v>650000</v>
      </c>
      <c r="E22" s="120"/>
      <c r="F22" s="107" t="n">
        <v>650000</v>
      </c>
      <c r="G22" s="107"/>
      <c r="H22" s="108"/>
      <c r="I22" s="104"/>
    </row>
    <row r="23" s="90" customFormat="true" ht="27.75" hidden="false" customHeight="true" outlineLevel="0" collapsed="false">
      <c r="A23" s="121" t="s">
        <v>172</v>
      </c>
      <c r="B23" s="115"/>
      <c r="C23" s="119" t="s">
        <v>170</v>
      </c>
      <c r="D23" s="107" t="n">
        <f aca="false">F23</f>
        <v>0</v>
      </c>
      <c r="E23" s="120"/>
      <c r="F23" s="107"/>
      <c r="G23" s="107"/>
      <c r="H23" s="108"/>
      <c r="I23" s="104"/>
    </row>
    <row r="24" s="90" customFormat="true" ht="27.75" hidden="false" customHeight="true" outlineLevel="0" collapsed="false">
      <c r="A24" s="121" t="s">
        <v>173</v>
      </c>
      <c r="B24" s="115"/>
      <c r="C24" s="119" t="s">
        <v>174</v>
      </c>
      <c r="D24" s="107" t="n">
        <f aca="false">F24</f>
        <v>0</v>
      </c>
      <c r="E24" s="120"/>
      <c r="F24" s="107"/>
      <c r="G24" s="107"/>
      <c r="H24" s="108"/>
      <c r="I24" s="104"/>
    </row>
    <row r="25" s="90" customFormat="true" ht="91.5" hidden="false" customHeight="true" outlineLevel="0" collapsed="false">
      <c r="A25" s="121" t="s">
        <v>175</v>
      </c>
      <c r="B25" s="115"/>
      <c r="C25" s="119" t="s">
        <v>174</v>
      </c>
      <c r="D25" s="107" t="n">
        <f aca="false">F25</f>
        <v>2179600</v>
      </c>
      <c r="E25" s="120"/>
      <c r="F25" s="107" t="n">
        <v>2179600</v>
      </c>
      <c r="G25" s="107"/>
      <c r="H25" s="108"/>
      <c r="I25" s="104"/>
    </row>
    <row r="26" s="90" customFormat="true" ht="17.25" hidden="false" customHeight="true" outlineLevel="0" collapsed="false">
      <c r="A26" s="112" t="s">
        <v>66</v>
      </c>
      <c r="B26" s="113" t="n">
        <v>1500</v>
      </c>
      <c r="C26" s="119" t="s">
        <v>170</v>
      </c>
      <c r="D26" s="102" t="n">
        <f aca="false">H26</f>
        <v>0</v>
      </c>
      <c r="E26" s="116"/>
      <c r="F26" s="102"/>
      <c r="G26" s="102"/>
      <c r="H26" s="103"/>
      <c r="I26" s="104"/>
    </row>
    <row r="27" s="90" customFormat="true" ht="15.75" hidden="false" customHeight="true" outlineLevel="0" collapsed="false">
      <c r="A27" s="122" t="s">
        <v>51</v>
      </c>
      <c r="B27" s="123"/>
      <c r="C27" s="119"/>
      <c r="D27" s="107"/>
      <c r="E27" s="120"/>
      <c r="F27" s="107"/>
      <c r="G27" s="107"/>
      <c r="H27" s="108"/>
      <c r="I27" s="104"/>
    </row>
    <row r="28" customFormat="false" ht="13.5" hidden="false" customHeight="true" outlineLevel="0" collapsed="false">
      <c r="A28" s="114" t="s">
        <v>176</v>
      </c>
      <c r="B28" s="115"/>
      <c r="C28" s="119" t="s">
        <v>170</v>
      </c>
      <c r="D28" s="107" t="n">
        <f aca="false">H28</f>
        <v>0</v>
      </c>
      <c r="E28" s="120"/>
      <c r="F28" s="107"/>
      <c r="G28" s="107"/>
      <c r="H28" s="108"/>
      <c r="I28" s="109"/>
    </row>
    <row r="29" s="90" customFormat="true" ht="13.5" hidden="false" customHeight="true" outlineLevel="0" collapsed="false">
      <c r="A29" s="112" t="s">
        <v>67</v>
      </c>
      <c r="B29" s="113" t="n">
        <v>1900</v>
      </c>
      <c r="C29" s="102"/>
      <c r="D29" s="102"/>
      <c r="E29" s="116"/>
      <c r="F29" s="102"/>
      <c r="G29" s="102"/>
      <c r="H29" s="103"/>
      <c r="I29" s="104"/>
    </row>
    <row r="30" customFormat="false" ht="14.25" hidden="false" customHeight="true" outlineLevel="0" collapsed="false">
      <c r="A30" s="122" t="s">
        <v>51</v>
      </c>
      <c r="B30" s="123"/>
      <c r="C30" s="124"/>
      <c r="D30" s="124"/>
      <c r="E30" s="120"/>
      <c r="F30" s="107"/>
      <c r="G30" s="107"/>
      <c r="H30" s="108"/>
      <c r="I30" s="109"/>
    </row>
    <row r="31" customFormat="false" ht="15.75" hidden="false" customHeight="true" outlineLevel="0" collapsed="false">
      <c r="A31" s="114"/>
      <c r="B31" s="115"/>
      <c r="C31" s="124"/>
      <c r="D31" s="124"/>
      <c r="E31" s="120"/>
      <c r="F31" s="107"/>
      <c r="G31" s="107"/>
      <c r="H31" s="108"/>
      <c r="I31" s="109"/>
    </row>
    <row r="32" s="90" customFormat="true" ht="17.25" hidden="false" customHeight="true" outlineLevel="0" collapsed="false">
      <c r="A32" s="100" t="s">
        <v>177</v>
      </c>
      <c r="B32" s="125" t="n">
        <v>1980</v>
      </c>
      <c r="C32" s="102"/>
      <c r="D32" s="102"/>
      <c r="E32" s="116"/>
      <c r="F32" s="102"/>
      <c r="G32" s="102"/>
      <c r="H32" s="103"/>
      <c r="I32" s="104"/>
    </row>
    <row r="33" s="90" customFormat="true" ht="15.75" hidden="false" customHeight="true" outlineLevel="0" collapsed="false">
      <c r="A33" s="122" t="s">
        <v>51</v>
      </c>
      <c r="B33" s="123"/>
      <c r="C33" s="107"/>
      <c r="D33" s="107"/>
      <c r="E33" s="120"/>
      <c r="F33" s="107"/>
      <c r="G33" s="107"/>
      <c r="H33" s="108"/>
      <c r="I33" s="104"/>
    </row>
    <row r="34" s="90" customFormat="true" ht="15.75" hidden="false" customHeight="true" outlineLevel="0" collapsed="false">
      <c r="A34" s="114"/>
      <c r="B34" s="115"/>
      <c r="C34" s="107"/>
      <c r="D34" s="107"/>
      <c r="E34" s="120"/>
      <c r="F34" s="107"/>
      <c r="G34" s="107"/>
      <c r="H34" s="108"/>
      <c r="I34" s="104"/>
    </row>
    <row r="35" s="90" customFormat="true" ht="17.25" hidden="false" customHeight="true" outlineLevel="0" collapsed="false">
      <c r="A35" s="112" t="s">
        <v>71</v>
      </c>
      <c r="B35" s="113" t="n">
        <v>2000</v>
      </c>
      <c r="C35" s="102" t="s">
        <v>164</v>
      </c>
      <c r="D35" s="102" t="n">
        <f aca="false">E35+H35+F35</f>
        <v>116653350</v>
      </c>
      <c r="E35" s="116" t="n">
        <f aca="false">E36+E52+E59+E76</f>
        <v>109828450</v>
      </c>
      <c r="F35" s="102" t="n">
        <f aca="false">F36+F76+F52</f>
        <v>6824900</v>
      </c>
      <c r="G35" s="102"/>
      <c r="H35" s="103" t="n">
        <f aca="false">H76+H59+H42</f>
        <v>0</v>
      </c>
      <c r="I35" s="104"/>
    </row>
    <row r="36" s="90" customFormat="true" ht="27.75" hidden="false" customHeight="true" outlineLevel="0" collapsed="false">
      <c r="A36" s="112" t="s">
        <v>178</v>
      </c>
      <c r="B36" s="113" t="n">
        <v>2100</v>
      </c>
      <c r="C36" s="102" t="s">
        <v>164</v>
      </c>
      <c r="D36" s="102" t="n">
        <f aca="false">E36</f>
        <v>75860272.3</v>
      </c>
      <c r="E36" s="116" t="n">
        <f aca="false">E37+E39+E41+E44</f>
        <v>75860272.3</v>
      </c>
      <c r="F36" s="102" t="n">
        <f aca="false">F38+F39+F43</f>
        <v>3069157.66</v>
      </c>
      <c r="G36" s="102"/>
      <c r="H36" s="103"/>
      <c r="I36" s="104"/>
    </row>
    <row r="37" customFormat="false" ht="25.5" hidden="false" customHeight="true" outlineLevel="0" collapsed="false">
      <c r="A37" s="122" t="s">
        <v>179</v>
      </c>
      <c r="B37" s="118" t="n">
        <v>2110</v>
      </c>
      <c r="C37" s="119" t="s">
        <v>180</v>
      </c>
      <c r="D37" s="107" t="n">
        <f aca="false">E37</f>
        <v>57857351.99</v>
      </c>
      <c r="E37" s="120" t="n">
        <v>57857351.99</v>
      </c>
      <c r="F37" s="107"/>
      <c r="G37" s="107"/>
      <c r="H37" s="108"/>
      <c r="I37" s="109"/>
    </row>
    <row r="38" customFormat="false" ht="25.5" hidden="false" customHeight="true" outlineLevel="0" collapsed="false">
      <c r="A38" s="122" t="s">
        <v>181</v>
      </c>
      <c r="B38" s="118"/>
      <c r="C38" s="119" t="s">
        <v>180</v>
      </c>
      <c r="D38" s="107" t="n">
        <f aca="false">F38</f>
        <v>1858031.99</v>
      </c>
      <c r="E38" s="120"/>
      <c r="F38" s="107" t="n">
        <v>1858031.99</v>
      </c>
      <c r="G38" s="107"/>
      <c r="H38" s="108"/>
      <c r="I38" s="109"/>
    </row>
    <row r="39" customFormat="false" ht="30.75" hidden="false" customHeight="true" outlineLevel="0" collapsed="false">
      <c r="A39" s="122" t="s">
        <v>74</v>
      </c>
      <c r="B39" s="123" t="n">
        <v>2120</v>
      </c>
      <c r="C39" s="119" t="s">
        <v>182</v>
      </c>
      <c r="D39" s="107" t="n">
        <f aca="false">F39</f>
        <v>630000</v>
      </c>
      <c r="E39" s="120"/>
      <c r="F39" s="107" t="n">
        <v>630000</v>
      </c>
      <c r="G39" s="107"/>
      <c r="H39" s="108"/>
      <c r="I39" s="109"/>
    </row>
    <row r="40" customFormat="false" ht="37.5" hidden="true" customHeight="true" outlineLevel="0" collapsed="false">
      <c r="A40" s="122"/>
      <c r="B40" s="123"/>
      <c r="C40" s="119"/>
      <c r="D40" s="107"/>
      <c r="E40" s="120"/>
      <c r="F40" s="107"/>
      <c r="G40" s="107"/>
      <c r="H40" s="108"/>
      <c r="I40" s="109"/>
    </row>
    <row r="41" customFormat="false" ht="42.75" hidden="false" customHeight="true" outlineLevel="0" collapsed="false">
      <c r="A41" s="122" t="s">
        <v>75</v>
      </c>
      <c r="B41" s="123" t="n">
        <v>2130</v>
      </c>
      <c r="C41" s="119" t="s">
        <v>183</v>
      </c>
      <c r="D41" s="107" t="n">
        <f aca="false">E41</f>
        <v>530000</v>
      </c>
      <c r="E41" s="120" t="n">
        <v>530000</v>
      </c>
      <c r="F41" s="107"/>
      <c r="G41" s="107"/>
      <c r="H41" s="108"/>
      <c r="I41" s="109"/>
    </row>
    <row r="42" customFormat="false" ht="42.75" hidden="false" customHeight="true" outlineLevel="0" collapsed="false">
      <c r="A42" s="122" t="s">
        <v>74</v>
      </c>
      <c r="B42" s="123" t="n">
        <v>2131</v>
      </c>
      <c r="C42" s="119" t="s">
        <v>183</v>
      </c>
      <c r="D42" s="107" t="n">
        <f aca="false">H42</f>
        <v>0</v>
      </c>
      <c r="E42" s="120"/>
      <c r="F42" s="107"/>
      <c r="G42" s="107"/>
      <c r="H42" s="108"/>
      <c r="I42" s="109"/>
    </row>
    <row r="43" s="90" customFormat="true" ht="58.5" hidden="false" customHeight="true" outlineLevel="0" collapsed="false">
      <c r="A43" s="112" t="s">
        <v>76</v>
      </c>
      <c r="B43" s="126" t="n">
        <v>2140</v>
      </c>
      <c r="C43" s="102" t="s">
        <v>164</v>
      </c>
      <c r="D43" s="102" t="n">
        <f aca="false">E43+F43</f>
        <v>18054045.98</v>
      </c>
      <c r="E43" s="116" t="n">
        <f aca="false">E44</f>
        <v>17472920.31</v>
      </c>
      <c r="F43" s="102" t="n">
        <f aca="false">F44+F45</f>
        <v>581125.67</v>
      </c>
      <c r="G43" s="102"/>
      <c r="H43" s="103"/>
      <c r="I43" s="104"/>
    </row>
    <row r="44" customFormat="false" ht="28.5" hidden="false" customHeight="true" outlineLevel="0" collapsed="false">
      <c r="A44" s="122" t="s">
        <v>184</v>
      </c>
      <c r="B44" s="118" t="n">
        <v>2141</v>
      </c>
      <c r="C44" s="119" t="s">
        <v>185</v>
      </c>
      <c r="D44" s="107" t="n">
        <f aca="false">E44</f>
        <v>17472920.31</v>
      </c>
      <c r="E44" s="120" t="n">
        <v>17472920.31</v>
      </c>
      <c r="F44" s="107" t="n">
        <v>561125.67</v>
      </c>
      <c r="G44" s="107"/>
      <c r="H44" s="108"/>
      <c r="I44" s="109"/>
    </row>
    <row r="45" customFormat="false" ht="28.5" hidden="false" customHeight="true" outlineLevel="0" collapsed="false">
      <c r="A45" s="122" t="s">
        <v>186</v>
      </c>
      <c r="B45" s="118"/>
      <c r="C45" s="119" t="s">
        <v>185</v>
      </c>
      <c r="D45" s="107"/>
      <c r="E45" s="120"/>
      <c r="F45" s="107" t="n">
        <v>20000</v>
      </c>
      <c r="G45" s="107"/>
      <c r="H45" s="108"/>
      <c r="I45" s="109"/>
    </row>
    <row r="46" s="131" customFormat="true" ht="22.5" hidden="false" customHeight="true" outlineLevel="0" collapsed="false">
      <c r="A46" s="122" t="s">
        <v>78</v>
      </c>
      <c r="B46" s="123" t="n">
        <v>2142</v>
      </c>
      <c r="C46" s="119" t="s">
        <v>185</v>
      </c>
      <c r="D46" s="127"/>
      <c r="E46" s="128"/>
      <c r="F46" s="127"/>
      <c r="G46" s="127"/>
      <c r="H46" s="129"/>
      <c r="I46" s="130"/>
    </row>
    <row r="47" customFormat="false" ht="31.5" hidden="false" customHeight="true" outlineLevel="0" collapsed="false">
      <c r="A47" s="122" t="s">
        <v>79</v>
      </c>
      <c r="B47" s="123" t="n">
        <v>2150</v>
      </c>
      <c r="C47" s="107"/>
      <c r="D47" s="107"/>
      <c r="E47" s="120"/>
      <c r="F47" s="107"/>
      <c r="G47" s="107"/>
      <c r="H47" s="108"/>
      <c r="I47" s="109"/>
    </row>
    <row r="48" customFormat="false" ht="42" hidden="false" customHeight="true" outlineLevel="0" collapsed="false">
      <c r="A48" s="122" t="s">
        <v>80</v>
      </c>
      <c r="B48" s="123" t="n">
        <v>2160</v>
      </c>
      <c r="C48" s="107"/>
      <c r="D48" s="107"/>
      <c r="E48" s="120"/>
      <c r="F48" s="107"/>
      <c r="G48" s="107"/>
      <c r="H48" s="108"/>
      <c r="I48" s="109"/>
    </row>
    <row r="49" s="131" customFormat="true" ht="30.75" hidden="false" customHeight="true" outlineLevel="0" collapsed="false">
      <c r="A49" s="122" t="s">
        <v>81</v>
      </c>
      <c r="B49" s="123" t="n">
        <v>2170</v>
      </c>
      <c r="C49" s="107"/>
      <c r="D49" s="107"/>
      <c r="E49" s="120"/>
      <c r="F49" s="107"/>
      <c r="G49" s="107"/>
      <c r="H49" s="108"/>
      <c r="I49" s="109"/>
    </row>
    <row r="50" customFormat="false" ht="42.75" hidden="false" customHeight="true" outlineLevel="0" collapsed="false">
      <c r="A50" s="122" t="s">
        <v>82</v>
      </c>
      <c r="B50" s="123" t="n">
        <v>2180</v>
      </c>
      <c r="C50" s="107"/>
      <c r="D50" s="107"/>
      <c r="E50" s="120"/>
      <c r="F50" s="107"/>
      <c r="G50" s="107"/>
      <c r="H50" s="108"/>
      <c r="I50" s="109"/>
    </row>
    <row r="51" customFormat="false" ht="28.5" hidden="false" customHeight="true" outlineLevel="0" collapsed="false">
      <c r="A51" s="122" t="s">
        <v>187</v>
      </c>
      <c r="B51" s="123" t="n">
        <v>2181</v>
      </c>
      <c r="C51" s="107"/>
      <c r="D51" s="107"/>
      <c r="E51" s="120"/>
      <c r="F51" s="107"/>
      <c r="G51" s="107"/>
      <c r="H51" s="108"/>
      <c r="I51" s="109"/>
    </row>
    <row r="52" s="90" customFormat="true" ht="30.75" hidden="false" customHeight="true" outlineLevel="0" collapsed="false">
      <c r="A52" s="112" t="s">
        <v>84</v>
      </c>
      <c r="B52" s="113" t="n">
        <v>2200</v>
      </c>
      <c r="C52" s="102" t="s">
        <v>164</v>
      </c>
      <c r="D52" s="102" t="n">
        <f aca="false">E52+F52</f>
        <v>3332180</v>
      </c>
      <c r="E52" s="116" t="n">
        <f aca="false">E53</f>
        <v>1152580</v>
      </c>
      <c r="F52" s="102" t="n">
        <f aca="false">F53</f>
        <v>2179600</v>
      </c>
      <c r="G52" s="102"/>
      <c r="H52" s="103"/>
      <c r="I52" s="104"/>
    </row>
    <row r="53" customFormat="false" ht="42.75" hidden="false" customHeight="true" outlineLevel="0" collapsed="false">
      <c r="A53" s="122" t="s">
        <v>188</v>
      </c>
      <c r="B53" s="123" t="n">
        <v>2210</v>
      </c>
      <c r="C53" s="107"/>
      <c r="D53" s="102" t="n">
        <f aca="false">E53+F53</f>
        <v>3332180</v>
      </c>
      <c r="E53" s="120" t="n">
        <f aca="false">E54+E55</f>
        <v>1152580</v>
      </c>
      <c r="F53" s="107" t="n">
        <f aca="false">F54+F55</f>
        <v>2179600</v>
      </c>
      <c r="G53" s="107"/>
      <c r="H53" s="108"/>
      <c r="I53" s="109"/>
    </row>
    <row r="54" customFormat="false" ht="54.75" hidden="false" customHeight="true" outlineLevel="0" collapsed="false">
      <c r="A54" s="122" t="s">
        <v>189</v>
      </c>
      <c r="B54" s="123" t="n">
        <v>2211</v>
      </c>
      <c r="C54" s="119" t="s">
        <v>190</v>
      </c>
      <c r="D54" s="102" t="n">
        <f aca="false">E54</f>
        <v>407580</v>
      </c>
      <c r="E54" s="120" t="n">
        <v>407580</v>
      </c>
      <c r="F54" s="120" t="n">
        <v>2179600</v>
      </c>
      <c r="G54" s="107"/>
      <c r="H54" s="108"/>
      <c r="I54" s="109"/>
    </row>
    <row r="55" customFormat="false" ht="54.75" hidden="false" customHeight="true" outlineLevel="0" collapsed="false">
      <c r="A55" s="56" t="s">
        <v>87</v>
      </c>
      <c r="B55" s="123" t="n">
        <v>2212</v>
      </c>
      <c r="C55" s="119" t="s">
        <v>191</v>
      </c>
      <c r="D55" s="102" t="n">
        <f aca="false">E55</f>
        <v>745000</v>
      </c>
      <c r="E55" s="120" t="n">
        <v>745000</v>
      </c>
      <c r="F55" s="107"/>
      <c r="G55" s="107"/>
      <c r="H55" s="108"/>
      <c r="I55" s="109"/>
    </row>
    <row r="56" customFormat="false" ht="54" hidden="false" customHeight="true" outlineLevel="0" collapsed="false">
      <c r="A56" s="122" t="s">
        <v>88</v>
      </c>
      <c r="B56" s="123" t="n">
        <v>2220</v>
      </c>
      <c r="C56" s="107"/>
      <c r="D56" s="107"/>
      <c r="E56" s="120"/>
      <c r="F56" s="107"/>
      <c r="G56" s="107"/>
      <c r="H56" s="108"/>
      <c r="I56" s="109"/>
    </row>
    <row r="57" customFormat="false" ht="60" hidden="false" customHeight="true" outlineLevel="0" collapsed="false">
      <c r="A57" s="122" t="s">
        <v>89</v>
      </c>
      <c r="B57" s="123" t="n">
        <v>2230</v>
      </c>
      <c r="C57" s="107"/>
      <c r="D57" s="107"/>
      <c r="E57" s="120"/>
      <c r="F57" s="107"/>
      <c r="G57" s="107"/>
      <c r="H57" s="108"/>
      <c r="I57" s="109"/>
    </row>
    <row r="58" customFormat="false" ht="21" hidden="false" customHeight="true" outlineLevel="0" collapsed="false">
      <c r="A58" s="122" t="s">
        <v>90</v>
      </c>
      <c r="B58" s="123" t="n">
        <v>2240</v>
      </c>
      <c r="C58" s="107"/>
      <c r="D58" s="107"/>
      <c r="E58" s="120"/>
      <c r="F58" s="107"/>
      <c r="G58" s="107"/>
      <c r="H58" s="108"/>
      <c r="I58" s="109"/>
    </row>
    <row r="59" s="90" customFormat="true" ht="27.75" hidden="false" customHeight="true" outlineLevel="0" collapsed="false">
      <c r="A59" s="112" t="s">
        <v>91</v>
      </c>
      <c r="B59" s="113" t="n">
        <v>2300</v>
      </c>
      <c r="C59" s="102" t="s">
        <v>164</v>
      </c>
      <c r="D59" s="102" t="n">
        <f aca="false">E59</f>
        <v>464777</v>
      </c>
      <c r="E59" s="116" t="n">
        <f aca="false">E61+E62</f>
        <v>464777</v>
      </c>
      <c r="F59" s="102"/>
      <c r="G59" s="102"/>
      <c r="H59" s="103" t="n">
        <f aca="false">H63</f>
        <v>0</v>
      </c>
      <c r="I59" s="104"/>
    </row>
    <row r="60" s="90" customFormat="true" ht="15.75" hidden="false" customHeight="true" outlineLevel="0" collapsed="false">
      <c r="A60" s="122" t="s">
        <v>51</v>
      </c>
      <c r="B60" s="123"/>
      <c r="C60" s="107"/>
      <c r="D60" s="107"/>
      <c r="E60" s="120"/>
      <c r="F60" s="107"/>
      <c r="G60" s="107"/>
      <c r="H60" s="108"/>
      <c r="I60" s="104"/>
    </row>
    <row r="61" customFormat="false" ht="27.75" hidden="false" customHeight="true" outlineLevel="0" collapsed="false">
      <c r="A61" s="122" t="s">
        <v>92</v>
      </c>
      <c r="B61" s="123" t="s">
        <v>164</v>
      </c>
      <c r="C61" s="119" t="s">
        <v>192</v>
      </c>
      <c r="D61" s="102" t="n">
        <f aca="false">E61</f>
        <v>460169</v>
      </c>
      <c r="E61" s="120" t="n">
        <v>460169</v>
      </c>
      <c r="F61" s="107"/>
      <c r="G61" s="107"/>
      <c r="H61" s="108"/>
      <c r="I61" s="109"/>
    </row>
    <row r="62" customFormat="false" ht="44.25" hidden="false" customHeight="true" outlineLevel="0" collapsed="false">
      <c r="A62" s="122" t="s">
        <v>93</v>
      </c>
      <c r="B62" s="123" t="s">
        <v>164</v>
      </c>
      <c r="C62" s="119" t="s">
        <v>193</v>
      </c>
      <c r="D62" s="107" t="n">
        <f aca="false">E62</f>
        <v>4608</v>
      </c>
      <c r="E62" s="120" t="n">
        <v>4608</v>
      </c>
      <c r="F62" s="107"/>
      <c r="G62" s="107"/>
      <c r="H62" s="108"/>
      <c r="I62" s="109"/>
    </row>
    <row r="63" customFormat="false" ht="28.5" hidden="false" customHeight="true" outlineLevel="0" collapsed="false">
      <c r="A63" s="122" t="s">
        <v>94</v>
      </c>
      <c r="B63" s="123" t="s">
        <v>164</v>
      </c>
      <c r="C63" s="119" t="s">
        <v>194</v>
      </c>
      <c r="D63" s="107"/>
      <c r="E63" s="120"/>
      <c r="F63" s="107"/>
      <c r="G63" s="107"/>
      <c r="H63" s="108"/>
      <c r="I63" s="109"/>
    </row>
    <row r="64" s="90" customFormat="true" ht="47.25" hidden="false" customHeight="true" outlineLevel="0" collapsed="false">
      <c r="A64" s="112" t="s">
        <v>95</v>
      </c>
      <c r="B64" s="113" t="n">
        <v>2400</v>
      </c>
      <c r="C64" s="102"/>
      <c r="D64" s="102"/>
      <c r="E64" s="116"/>
      <c r="F64" s="102"/>
      <c r="G64" s="102"/>
      <c r="H64" s="103"/>
      <c r="I64" s="104"/>
    </row>
    <row r="65" s="90" customFormat="true" ht="15.75" hidden="false" customHeight="true" outlineLevel="0" collapsed="false">
      <c r="A65" s="122" t="s">
        <v>51</v>
      </c>
      <c r="B65" s="123"/>
      <c r="C65" s="107"/>
      <c r="D65" s="107"/>
      <c r="E65" s="120"/>
      <c r="F65" s="107"/>
      <c r="G65" s="107"/>
      <c r="H65" s="108"/>
      <c r="I65" s="104"/>
    </row>
    <row r="66" customFormat="false" ht="28.5" hidden="false" customHeight="true" outlineLevel="0" collapsed="false">
      <c r="A66" s="122" t="s">
        <v>96</v>
      </c>
      <c r="B66" s="123" t="n">
        <v>2410</v>
      </c>
      <c r="C66" s="107"/>
      <c r="D66" s="107"/>
      <c r="E66" s="120"/>
      <c r="F66" s="107"/>
      <c r="G66" s="107"/>
      <c r="H66" s="108"/>
      <c r="I66" s="109"/>
    </row>
    <row r="67" customFormat="false" ht="36" hidden="false" customHeight="true" outlineLevel="0" collapsed="false">
      <c r="A67" s="122" t="s">
        <v>97</v>
      </c>
      <c r="B67" s="123" t="n">
        <v>2420</v>
      </c>
      <c r="C67" s="107"/>
      <c r="D67" s="107"/>
      <c r="E67" s="120"/>
      <c r="F67" s="107"/>
      <c r="G67" s="107"/>
      <c r="H67" s="108"/>
      <c r="I67" s="109"/>
    </row>
    <row r="68" customFormat="false" ht="57" hidden="false" customHeight="true" outlineLevel="0" collapsed="false">
      <c r="A68" s="122" t="s">
        <v>195</v>
      </c>
      <c r="B68" s="123" t="n">
        <v>2430</v>
      </c>
      <c r="C68" s="107"/>
      <c r="D68" s="107"/>
      <c r="E68" s="120"/>
      <c r="F68" s="107"/>
      <c r="G68" s="107"/>
      <c r="H68" s="108"/>
      <c r="I68" s="109"/>
    </row>
    <row r="69" customFormat="false" ht="27.75" hidden="false" customHeight="true" outlineLevel="0" collapsed="false">
      <c r="A69" s="122" t="s">
        <v>99</v>
      </c>
      <c r="B69" s="123" t="n">
        <v>2440</v>
      </c>
      <c r="C69" s="107"/>
      <c r="D69" s="107"/>
      <c r="E69" s="120"/>
      <c r="F69" s="107"/>
      <c r="G69" s="107"/>
      <c r="H69" s="108"/>
      <c r="I69" s="109"/>
    </row>
    <row r="70" customFormat="false" ht="21.75" hidden="false" customHeight="true" outlineLevel="0" collapsed="false">
      <c r="A70" s="122" t="s">
        <v>100</v>
      </c>
      <c r="B70" s="123" t="n">
        <v>2450</v>
      </c>
      <c r="C70" s="107"/>
      <c r="D70" s="107"/>
      <c r="E70" s="120"/>
      <c r="F70" s="107"/>
      <c r="G70" s="107"/>
      <c r="H70" s="108"/>
      <c r="I70" s="109"/>
    </row>
    <row r="71" customFormat="false" ht="40.5" hidden="false" customHeight="true" outlineLevel="0" collapsed="false">
      <c r="A71" s="117" t="s">
        <v>101</v>
      </c>
      <c r="B71" s="118" t="n">
        <v>2460</v>
      </c>
      <c r="C71" s="107"/>
      <c r="D71" s="107"/>
      <c r="E71" s="120"/>
      <c r="F71" s="107"/>
      <c r="G71" s="107"/>
      <c r="H71" s="108"/>
      <c r="I71" s="109"/>
    </row>
    <row r="72" s="90" customFormat="true" ht="30.75" hidden="false" customHeight="true" outlineLevel="0" collapsed="false">
      <c r="A72" s="112" t="s">
        <v>102</v>
      </c>
      <c r="B72" s="113" t="n">
        <v>2500</v>
      </c>
      <c r="C72" s="102" t="s">
        <v>164</v>
      </c>
      <c r="D72" s="102"/>
      <c r="E72" s="116"/>
      <c r="F72" s="102"/>
      <c r="G72" s="102"/>
      <c r="H72" s="103"/>
      <c r="I72" s="104"/>
    </row>
    <row r="73" s="90" customFormat="true" ht="15.75" hidden="false" customHeight="true" outlineLevel="0" collapsed="false">
      <c r="A73" s="122" t="s">
        <v>196</v>
      </c>
      <c r="B73" s="123"/>
      <c r="C73" s="107"/>
      <c r="D73" s="107"/>
      <c r="E73" s="120"/>
      <c r="F73" s="107"/>
      <c r="G73" s="107"/>
      <c r="H73" s="108"/>
      <c r="I73" s="104"/>
    </row>
    <row r="74" customFormat="false" ht="35.25" hidden="false" customHeight="true" outlineLevel="0" collapsed="false">
      <c r="A74" s="122" t="s">
        <v>103</v>
      </c>
      <c r="B74" s="123" t="n">
        <v>2520</v>
      </c>
      <c r="C74" s="107"/>
      <c r="D74" s="107"/>
      <c r="E74" s="120"/>
      <c r="F74" s="107"/>
      <c r="G74" s="107"/>
      <c r="H74" s="108"/>
      <c r="I74" s="109"/>
    </row>
    <row r="75" customFormat="false" ht="15.75" hidden="false" customHeight="true" outlineLevel="0" collapsed="false">
      <c r="A75" s="122"/>
      <c r="B75" s="123"/>
      <c r="C75" s="107"/>
      <c r="D75" s="107"/>
      <c r="E75" s="120"/>
      <c r="F75" s="107"/>
      <c r="G75" s="107"/>
      <c r="H75" s="108"/>
      <c r="I75" s="109"/>
    </row>
    <row r="76" s="90" customFormat="true" ht="32.25" hidden="false" customHeight="true" outlineLevel="0" collapsed="false">
      <c r="A76" s="100" t="s">
        <v>197</v>
      </c>
      <c r="B76" s="125" t="n">
        <v>2600</v>
      </c>
      <c r="C76" s="102" t="s">
        <v>164</v>
      </c>
      <c r="D76" s="102" t="n">
        <f aca="false">E76+H76+F76</f>
        <v>33926963.04</v>
      </c>
      <c r="E76" s="116" t="n">
        <f aca="false">E79+E95+E96</f>
        <v>32350820.7</v>
      </c>
      <c r="F76" s="102" t="n">
        <f aca="false">F79+F97</f>
        <v>1576142.34</v>
      </c>
      <c r="G76" s="102"/>
      <c r="H76" s="103" t="n">
        <f aca="false">H79</f>
        <v>0</v>
      </c>
      <c r="I76" s="104"/>
    </row>
    <row r="77" customFormat="false" ht="40.5" hidden="false" customHeight="true" outlineLevel="0" collapsed="false">
      <c r="A77" s="122" t="s">
        <v>198</v>
      </c>
      <c r="B77" s="123" t="n">
        <v>2610</v>
      </c>
      <c r="C77" s="107"/>
      <c r="D77" s="107"/>
      <c r="E77" s="120"/>
      <c r="F77" s="107"/>
      <c r="G77" s="107"/>
      <c r="H77" s="108"/>
      <c r="I77" s="109"/>
    </row>
    <row r="78" customFormat="false" ht="48" hidden="false" customHeight="true" outlineLevel="0" collapsed="false">
      <c r="A78" s="122" t="s">
        <v>106</v>
      </c>
      <c r="B78" s="123" t="n">
        <v>2630</v>
      </c>
      <c r="C78" s="107"/>
      <c r="D78" s="107"/>
      <c r="E78" s="120"/>
      <c r="F78" s="107"/>
      <c r="G78" s="107"/>
      <c r="H78" s="108"/>
      <c r="I78" s="109"/>
    </row>
    <row r="79" s="90" customFormat="true" ht="32.25" hidden="false" customHeight="true" outlineLevel="0" collapsed="false">
      <c r="A79" s="112" t="s">
        <v>107</v>
      </c>
      <c r="B79" s="132" t="n">
        <v>2640</v>
      </c>
      <c r="C79" s="102" t="s">
        <v>164</v>
      </c>
      <c r="D79" s="102" t="n">
        <f aca="false">E79+H79+F79</f>
        <v>28747391.35</v>
      </c>
      <c r="E79" s="116" t="n">
        <f aca="false">SUM(E81:E94)</f>
        <v>27171249.01</v>
      </c>
      <c r="F79" s="102" t="n">
        <f aca="false">F84+F83+F96</f>
        <v>1576142.34</v>
      </c>
      <c r="G79" s="102"/>
      <c r="H79" s="103" t="n">
        <f aca="false">H88+H92+H94+H86+H82</f>
        <v>0</v>
      </c>
      <c r="I79" s="104"/>
    </row>
    <row r="80" customFormat="false" ht="15" hidden="false" customHeight="true" outlineLevel="0" collapsed="false">
      <c r="A80" s="122" t="s">
        <v>51</v>
      </c>
      <c r="B80" s="132"/>
      <c r="C80" s="133"/>
      <c r="D80" s="102"/>
      <c r="E80" s="116"/>
      <c r="F80" s="102"/>
      <c r="G80" s="102"/>
      <c r="H80" s="103"/>
      <c r="I80" s="109"/>
    </row>
    <row r="81" s="90" customFormat="true" ht="15.75" hidden="false" customHeight="true" outlineLevel="0" collapsed="false">
      <c r="A81" s="122" t="s">
        <v>199</v>
      </c>
      <c r="B81" s="132"/>
      <c r="C81" s="119" t="s">
        <v>200</v>
      </c>
      <c r="D81" s="102" t="n">
        <f aca="false">E81</f>
        <v>325620</v>
      </c>
      <c r="E81" s="120" t="n">
        <v>325620</v>
      </c>
      <c r="F81" s="102"/>
      <c r="G81" s="102"/>
      <c r="H81" s="103"/>
      <c r="I81" s="104"/>
    </row>
    <row r="82" s="90" customFormat="true" ht="15.75" hidden="false" customHeight="true" outlineLevel="0" collapsed="false">
      <c r="A82" s="122" t="s">
        <v>201</v>
      </c>
      <c r="B82" s="132"/>
      <c r="C82" s="119" t="s">
        <v>200</v>
      </c>
      <c r="D82" s="102" t="n">
        <f aca="false">E82</f>
        <v>88800</v>
      </c>
      <c r="E82" s="120" t="n">
        <v>88800</v>
      </c>
      <c r="F82" s="102"/>
      <c r="G82" s="102"/>
      <c r="H82" s="103"/>
      <c r="I82" s="104"/>
    </row>
    <row r="83" customFormat="false" ht="15.75" hidden="false" customHeight="true" outlineLevel="0" collapsed="false">
      <c r="A83" s="122" t="s">
        <v>202</v>
      </c>
      <c r="B83" s="132"/>
      <c r="C83" s="119" t="s">
        <v>200</v>
      </c>
      <c r="D83" s="102" t="n">
        <f aca="false">E83+F83</f>
        <v>573864.33</v>
      </c>
      <c r="E83" s="120" t="n">
        <v>496029.85</v>
      </c>
      <c r="F83" s="102" t="n">
        <v>77834.48</v>
      </c>
      <c r="G83" s="102"/>
      <c r="H83" s="103"/>
      <c r="I83" s="109"/>
    </row>
    <row r="84" customFormat="false" ht="15.75" hidden="false" customHeight="true" outlineLevel="0" collapsed="false">
      <c r="A84" s="122" t="s">
        <v>203</v>
      </c>
      <c r="B84" s="132"/>
      <c r="C84" s="119" t="s">
        <v>200</v>
      </c>
      <c r="D84" s="102" t="n">
        <f aca="false">E84+F84</f>
        <v>6768200</v>
      </c>
      <c r="E84" s="120" t="n">
        <v>6648200</v>
      </c>
      <c r="F84" s="102" t="n">
        <v>120000</v>
      </c>
      <c r="G84" s="102"/>
      <c r="H84" s="103"/>
      <c r="I84" s="109"/>
    </row>
    <row r="85" customFormat="false" ht="15.75" hidden="false" customHeight="true" outlineLevel="0" collapsed="false">
      <c r="A85" s="122" t="s">
        <v>203</v>
      </c>
      <c r="B85" s="132"/>
      <c r="C85" s="119" t="s">
        <v>200</v>
      </c>
      <c r="D85" s="102" t="n">
        <f aca="false">F85</f>
        <v>0</v>
      </c>
      <c r="E85" s="120"/>
      <c r="F85" s="107"/>
      <c r="G85" s="102"/>
      <c r="H85" s="103"/>
      <c r="I85" s="109"/>
    </row>
    <row r="86" customFormat="false" ht="15.75" hidden="false" customHeight="true" outlineLevel="0" collapsed="false">
      <c r="A86" s="122" t="s">
        <v>203</v>
      </c>
      <c r="B86" s="132"/>
      <c r="C86" s="119"/>
      <c r="D86" s="102" t="n">
        <f aca="false">H86</f>
        <v>0</v>
      </c>
      <c r="E86" s="120"/>
      <c r="F86" s="107"/>
      <c r="G86" s="102"/>
      <c r="H86" s="103"/>
      <c r="I86" s="109"/>
    </row>
    <row r="87" customFormat="false" ht="15.75" hidden="false" customHeight="true" outlineLevel="0" collapsed="false">
      <c r="A87" s="122" t="s">
        <v>204</v>
      </c>
      <c r="B87" s="132"/>
      <c r="C87" s="119" t="s">
        <v>200</v>
      </c>
      <c r="D87" s="102" t="n">
        <f aca="false">E87</f>
        <v>1173140</v>
      </c>
      <c r="E87" s="120" t="n">
        <v>1173140</v>
      </c>
      <c r="F87" s="102"/>
      <c r="G87" s="102"/>
      <c r="H87" s="103"/>
      <c r="I87" s="109"/>
    </row>
    <row r="88" customFormat="false" ht="15.75" hidden="false" customHeight="true" outlineLevel="0" collapsed="false">
      <c r="A88" s="122" t="s">
        <v>204</v>
      </c>
      <c r="B88" s="132"/>
      <c r="C88" s="119" t="s">
        <v>200</v>
      </c>
      <c r="D88" s="102" t="n">
        <f aca="false">H88</f>
        <v>0</v>
      </c>
      <c r="E88" s="120"/>
      <c r="F88" s="102"/>
      <c r="G88" s="102"/>
      <c r="H88" s="108"/>
      <c r="I88" s="109"/>
    </row>
    <row r="89" customFormat="false" ht="15.75" hidden="false" customHeight="true" outlineLevel="0" collapsed="false">
      <c r="A89" s="122" t="s">
        <v>205</v>
      </c>
      <c r="B89" s="132"/>
      <c r="C89" s="119" t="s">
        <v>200</v>
      </c>
      <c r="D89" s="102" t="n">
        <f aca="false">E89</f>
        <v>70000</v>
      </c>
      <c r="E89" s="120" t="n">
        <f aca="false">50000+20000</f>
        <v>70000</v>
      </c>
      <c r="F89" s="102"/>
      <c r="G89" s="102"/>
      <c r="H89" s="103"/>
      <c r="I89" s="109"/>
    </row>
    <row r="90" customFormat="false" ht="30.75" hidden="false" customHeight="true" outlineLevel="0" collapsed="false">
      <c r="A90" s="134" t="s">
        <v>206</v>
      </c>
      <c r="B90" s="132"/>
      <c r="C90" s="119" t="s">
        <v>207</v>
      </c>
      <c r="D90" s="102" t="n">
        <f aca="false">E90</f>
        <v>0</v>
      </c>
      <c r="E90" s="120"/>
      <c r="F90" s="102"/>
      <c r="G90" s="102"/>
      <c r="H90" s="103"/>
      <c r="I90" s="109"/>
    </row>
    <row r="91" customFormat="false" ht="15.75" hidden="false" customHeight="true" outlineLevel="0" collapsed="false">
      <c r="A91" s="122" t="s">
        <v>208</v>
      </c>
      <c r="B91" s="132"/>
      <c r="C91" s="119" t="s">
        <v>200</v>
      </c>
      <c r="D91" s="102" t="n">
        <f aca="false">E91</f>
        <v>1959000</v>
      </c>
      <c r="E91" s="120" t="n">
        <v>1959000</v>
      </c>
      <c r="F91" s="102"/>
      <c r="G91" s="102"/>
      <c r="H91" s="103"/>
      <c r="I91" s="109"/>
    </row>
    <row r="92" customFormat="false" ht="15.75" hidden="false" customHeight="true" outlineLevel="0" collapsed="false">
      <c r="A92" s="122" t="s">
        <v>208</v>
      </c>
      <c r="B92" s="132"/>
      <c r="C92" s="119" t="s">
        <v>200</v>
      </c>
      <c r="D92" s="102" t="n">
        <f aca="false">H92</f>
        <v>0</v>
      </c>
      <c r="E92" s="120"/>
      <c r="F92" s="102"/>
      <c r="G92" s="102"/>
      <c r="H92" s="108"/>
      <c r="I92" s="109"/>
    </row>
    <row r="93" customFormat="false" ht="19.5" hidden="false" customHeight="true" outlineLevel="0" collapsed="false">
      <c r="A93" s="122" t="s">
        <v>209</v>
      </c>
      <c r="B93" s="132"/>
      <c r="C93" s="119" t="s">
        <v>200</v>
      </c>
      <c r="D93" s="102" t="n">
        <f aca="false">E93</f>
        <v>16410459.16</v>
      </c>
      <c r="E93" s="120" t="n">
        <v>16410459.16</v>
      </c>
      <c r="F93" s="102"/>
      <c r="G93" s="102"/>
      <c r="H93" s="103"/>
      <c r="I93" s="109"/>
    </row>
    <row r="94" customFormat="false" ht="19.5" hidden="false" customHeight="true" outlineLevel="0" collapsed="false">
      <c r="A94" s="122" t="s">
        <v>209</v>
      </c>
      <c r="B94" s="135"/>
      <c r="C94" s="119" t="s">
        <v>200</v>
      </c>
      <c r="D94" s="102" t="n">
        <f aca="false">H94</f>
        <v>0</v>
      </c>
      <c r="E94" s="120"/>
      <c r="F94" s="102"/>
      <c r="G94" s="102"/>
      <c r="H94" s="108"/>
      <c r="I94" s="109"/>
    </row>
    <row r="95" customFormat="false" ht="24.75" hidden="true" customHeight="true" outlineLevel="0" collapsed="false">
      <c r="A95" s="122" t="s">
        <v>210</v>
      </c>
      <c r="B95" s="135"/>
      <c r="C95" s="119" t="s">
        <v>211</v>
      </c>
      <c r="D95" s="102" t="n">
        <f aca="false">E95</f>
        <v>0</v>
      </c>
      <c r="E95" s="120"/>
      <c r="F95" s="102"/>
      <c r="G95" s="102"/>
      <c r="H95" s="103"/>
      <c r="I95" s="109"/>
    </row>
    <row r="96" customFormat="false" ht="19.5" hidden="false" customHeight="true" outlineLevel="0" collapsed="false">
      <c r="A96" s="122" t="s">
        <v>212</v>
      </c>
      <c r="B96" s="136" t="n">
        <v>2660</v>
      </c>
      <c r="C96" s="119" t="s">
        <v>213</v>
      </c>
      <c r="D96" s="102" t="n">
        <f aca="false">E96+F96</f>
        <v>6557879.55</v>
      </c>
      <c r="E96" s="120" t="n">
        <v>5179571.69</v>
      </c>
      <c r="F96" s="102" t="n">
        <f aca="false">1378270.16+37.7</f>
        <v>1378307.86</v>
      </c>
      <c r="G96" s="102"/>
      <c r="H96" s="103"/>
      <c r="I96" s="109"/>
    </row>
    <row r="97" customFormat="false" ht="19.5" hidden="false" customHeight="true" outlineLevel="0" collapsed="false">
      <c r="A97" s="122" t="s">
        <v>212</v>
      </c>
      <c r="B97" s="136"/>
      <c r="C97" s="119" t="s">
        <v>213</v>
      </c>
      <c r="D97" s="102" t="n">
        <f aca="false">F97</f>
        <v>0</v>
      </c>
      <c r="E97" s="120"/>
      <c r="F97" s="107"/>
      <c r="G97" s="102"/>
      <c r="H97" s="103"/>
      <c r="I97" s="109"/>
    </row>
    <row r="98" s="90" customFormat="true" ht="39" hidden="false" customHeight="true" outlineLevel="0" collapsed="false">
      <c r="A98" s="112" t="s">
        <v>127</v>
      </c>
      <c r="B98" s="113" t="n">
        <v>2700</v>
      </c>
      <c r="C98" s="102" t="s">
        <v>164</v>
      </c>
      <c r="D98" s="102"/>
      <c r="E98" s="116"/>
      <c r="F98" s="102"/>
      <c r="G98" s="102"/>
      <c r="H98" s="103"/>
      <c r="I98" s="104"/>
    </row>
    <row r="99" s="90" customFormat="true" ht="14.25" hidden="false" customHeight="true" outlineLevel="0" collapsed="false">
      <c r="A99" s="122" t="s">
        <v>51</v>
      </c>
      <c r="B99" s="113"/>
      <c r="C99" s="102"/>
      <c r="D99" s="102"/>
      <c r="E99" s="116"/>
      <c r="F99" s="102"/>
      <c r="G99" s="102"/>
      <c r="H99" s="103"/>
      <c r="I99" s="104"/>
    </row>
    <row r="100" customFormat="false" ht="38.25" hidden="false" customHeight="true" outlineLevel="0" collapsed="false">
      <c r="A100" s="122" t="s">
        <v>214</v>
      </c>
      <c r="B100" s="115" t="n">
        <v>2710</v>
      </c>
      <c r="C100" s="107"/>
      <c r="D100" s="107"/>
      <c r="E100" s="120"/>
      <c r="F100" s="107"/>
      <c r="G100" s="107"/>
      <c r="H100" s="108"/>
      <c r="I100" s="109"/>
    </row>
    <row r="101" customFormat="false" ht="41.25" hidden="false" customHeight="true" outlineLevel="0" collapsed="false">
      <c r="A101" s="122" t="s">
        <v>129</v>
      </c>
      <c r="B101" s="115" t="n">
        <v>2720</v>
      </c>
      <c r="C101" s="107"/>
      <c r="D101" s="107"/>
      <c r="E101" s="120"/>
      <c r="F101" s="107"/>
      <c r="G101" s="107"/>
      <c r="H101" s="108"/>
      <c r="I101" s="109"/>
    </row>
    <row r="102" customFormat="false" ht="15.75" hidden="false" customHeight="true" outlineLevel="0" collapsed="false">
      <c r="A102" s="112" t="s">
        <v>215</v>
      </c>
      <c r="B102" s="113" t="n">
        <v>3000</v>
      </c>
      <c r="C102" s="102" t="s">
        <v>164</v>
      </c>
      <c r="D102" s="107"/>
      <c r="E102" s="120"/>
      <c r="F102" s="107"/>
      <c r="G102" s="107"/>
      <c r="H102" s="108" t="n">
        <f aca="false">H103</f>
        <v>0</v>
      </c>
      <c r="I102" s="109"/>
    </row>
    <row r="103" customFormat="false" ht="26.25" hidden="false" customHeight="true" outlineLevel="0" collapsed="false">
      <c r="A103" s="122" t="s">
        <v>216</v>
      </c>
      <c r="B103" s="123" t="n">
        <v>3010</v>
      </c>
      <c r="C103" s="107"/>
      <c r="D103" s="107"/>
      <c r="E103" s="120"/>
      <c r="F103" s="107"/>
      <c r="G103" s="107"/>
      <c r="H103" s="108"/>
      <c r="I103" s="109"/>
    </row>
    <row r="104" customFormat="false" ht="14.25" hidden="false" customHeight="true" outlineLevel="0" collapsed="false">
      <c r="A104" s="122" t="s">
        <v>133</v>
      </c>
      <c r="B104" s="123" t="n">
        <v>3020</v>
      </c>
      <c r="C104" s="107"/>
      <c r="D104" s="107"/>
      <c r="E104" s="120"/>
      <c r="F104" s="107"/>
      <c r="G104" s="107"/>
      <c r="H104" s="108"/>
      <c r="I104" s="109"/>
    </row>
    <row r="105" customFormat="false" ht="17.25" hidden="false" customHeight="true" outlineLevel="0" collapsed="false">
      <c r="A105" s="122" t="s">
        <v>217</v>
      </c>
      <c r="B105" s="123" t="n">
        <v>3030</v>
      </c>
      <c r="C105" s="107"/>
      <c r="D105" s="107"/>
      <c r="E105" s="120"/>
      <c r="F105" s="107"/>
      <c r="G105" s="107"/>
      <c r="H105" s="108"/>
      <c r="I105" s="109"/>
    </row>
    <row r="106" customFormat="false" ht="18" hidden="false" customHeight="true" outlineLevel="0" collapsed="false">
      <c r="A106" s="112" t="s">
        <v>218</v>
      </c>
      <c r="B106" s="113" t="n">
        <v>4000</v>
      </c>
      <c r="C106" s="102" t="s">
        <v>164</v>
      </c>
      <c r="D106" s="107"/>
      <c r="E106" s="120"/>
      <c r="F106" s="107"/>
      <c r="G106" s="107"/>
      <c r="H106" s="108"/>
      <c r="I106" s="109"/>
    </row>
    <row r="107" customFormat="false" ht="19.5" hidden="false" customHeight="true" outlineLevel="0" collapsed="false">
      <c r="A107" s="122" t="s">
        <v>51</v>
      </c>
      <c r="B107" s="123"/>
      <c r="C107" s="107"/>
      <c r="D107" s="107"/>
      <c r="E107" s="120"/>
      <c r="F107" s="107"/>
      <c r="G107" s="107"/>
      <c r="H107" s="108"/>
      <c r="I107" s="109"/>
    </row>
    <row r="108" customFormat="false" ht="15.75" hidden="false" customHeight="true" outlineLevel="0" collapsed="false">
      <c r="A108" s="122"/>
      <c r="B108" s="123"/>
      <c r="C108" s="107"/>
      <c r="D108" s="107"/>
      <c r="E108" s="120"/>
      <c r="F108" s="107"/>
      <c r="G108" s="107"/>
      <c r="H108" s="108"/>
      <c r="I108" s="109"/>
    </row>
    <row r="109" s="90" customFormat="true" ht="27" hidden="false" customHeight="true" outlineLevel="0" collapsed="false">
      <c r="A109" s="100" t="s">
        <v>219</v>
      </c>
      <c r="B109" s="101" t="s">
        <v>49</v>
      </c>
      <c r="C109" s="102"/>
      <c r="D109" s="102" t="n">
        <f aca="false">D8+D11-D35</f>
        <v>0</v>
      </c>
      <c r="E109" s="116" t="n">
        <f aca="false">E8+E11-E35</f>
        <v>0</v>
      </c>
      <c r="F109" s="102" t="n">
        <f aca="false">F8+F11-F35</f>
        <v>0</v>
      </c>
      <c r="G109" s="102"/>
      <c r="H109" s="102" t="n">
        <f aca="false">H8+H11-H35</f>
        <v>0</v>
      </c>
      <c r="I109" s="104"/>
    </row>
    <row r="110" s="90" customFormat="true" ht="15" hidden="false" customHeight="true" outlineLevel="0" collapsed="false">
      <c r="A110" s="100" t="s">
        <v>51</v>
      </c>
      <c r="B110" s="125"/>
      <c r="C110" s="102"/>
      <c r="D110" s="102"/>
      <c r="E110" s="102"/>
      <c r="F110" s="102"/>
      <c r="G110" s="102"/>
      <c r="H110" s="103"/>
      <c r="I110" s="104"/>
    </row>
    <row r="111" customFormat="false" ht="11.25" hidden="false" customHeight="true" outlineLevel="0" collapsed="false">
      <c r="A111" s="137"/>
      <c r="B111" s="138"/>
      <c r="C111" s="109"/>
      <c r="D111" s="109"/>
      <c r="E111" s="109"/>
      <c r="F111" s="109"/>
      <c r="G111" s="109"/>
      <c r="H111" s="109"/>
      <c r="I111" s="109"/>
    </row>
    <row r="112" customFormat="false" ht="12" hidden="false" customHeight="true" outlineLevel="0" collapsed="false">
      <c r="A112" s="137"/>
      <c r="B112" s="138"/>
      <c r="C112" s="109"/>
      <c r="D112" s="109"/>
      <c r="E112" s="109"/>
      <c r="F112" s="109"/>
      <c r="G112" s="109"/>
      <c r="H112" s="139"/>
      <c r="I112" s="109"/>
    </row>
    <row r="113" customFormat="false" ht="17.25" hidden="false" customHeight="true" outlineLevel="0" collapsed="false">
      <c r="C113" s="140"/>
      <c r="D113" s="140"/>
      <c r="E113" s="140"/>
      <c r="F113" s="140"/>
      <c r="G113" s="140"/>
      <c r="H113" s="140"/>
    </row>
    <row r="114" customFormat="false" ht="11.25" hidden="false" customHeight="false" outlineLevel="0" collapsed="false">
      <c r="C114" s="140"/>
      <c r="D114" s="140"/>
      <c r="E114" s="140"/>
      <c r="F114" s="140"/>
      <c r="G114" s="140"/>
      <c r="H114" s="140"/>
    </row>
    <row r="115" customFormat="false" ht="11.25" hidden="false" customHeight="false" outlineLevel="0" collapsed="false">
      <c r="C115" s="140"/>
      <c r="D115" s="140"/>
      <c r="E115" s="140"/>
      <c r="F115" s="140"/>
      <c r="G115" s="140"/>
      <c r="H115" s="140"/>
    </row>
    <row r="116" customFormat="false" ht="11.25" hidden="false" customHeight="false" outlineLevel="0" collapsed="false">
      <c r="C116" s="140"/>
      <c r="D116" s="140"/>
      <c r="E116" s="140"/>
      <c r="F116" s="140"/>
      <c r="G116" s="140"/>
      <c r="H116" s="140"/>
    </row>
  </sheetData>
  <mergeCells count="15">
    <mergeCell ref="A1:I1"/>
    <mergeCell ref="A2:I2"/>
    <mergeCell ref="A4:A6"/>
    <mergeCell ref="B4:B6"/>
    <mergeCell ref="C4:C6"/>
    <mergeCell ref="D4:I4"/>
    <mergeCell ref="D5:D6"/>
    <mergeCell ref="E5:E6"/>
    <mergeCell ref="F5:F6"/>
    <mergeCell ref="G5:G6"/>
    <mergeCell ref="H5:I5"/>
    <mergeCell ref="B37:B38"/>
    <mergeCell ref="B44:B45"/>
    <mergeCell ref="B79:B93"/>
    <mergeCell ref="B96:B97"/>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7" man="true" max="16383" min="0"/>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P60"/>
  <sheetViews>
    <sheetView showFormulas="false" showGridLines="true" showRowColHeaders="true" showZeros="true" rightToLeft="false" tabSelected="false" showOutlineSymbols="true" defaultGridColor="true" view="pageBreakPreview" topLeftCell="A22" colorId="64" zoomScale="80" zoomScaleNormal="100" zoomScalePageLayoutView="80" workbookViewId="0">
      <selection pane="topLeft" activeCell="H45" activeCellId="0" sqref="H45"/>
    </sheetView>
  </sheetViews>
  <sheetFormatPr defaultColWidth="9.1484375" defaultRowHeight="15" zeroHeight="false" outlineLevelRow="0" outlineLevelCol="0"/>
  <cols>
    <col collapsed="false" customWidth="true" hidden="false" outlineLevel="0" max="1" min="1" style="141" width="10.85"/>
    <col collapsed="false" customWidth="true" hidden="false" outlineLevel="0" max="2" min="2" style="141" width="78.57"/>
    <col collapsed="false" customWidth="true" hidden="false" outlineLevel="0" max="4" min="3" style="141" width="19.57"/>
    <col collapsed="false" customWidth="true" hidden="false" outlineLevel="0" max="5" min="5" style="41" width="19.57"/>
    <col collapsed="false" customWidth="true" hidden="false" outlineLevel="0" max="10" min="6" style="141" width="19.57"/>
    <col collapsed="false" customWidth="true" hidden="false" outlineLevel="0" max="11" min="11" style="142" width="5.29"/>
    <col collapsed="false" customWidth="false" hidden="false" outlineLevel="0" max="16384" min="12" style="142" width="9.14"/>
  </cols>
  <sheetData>
    <row r="1" customFormat="false" ht="15" hidden="false" customHeight="true" outlineLevel="0" collapsed="false">
      <c r="A1" s="143" t="s">
        <v>220</v>
      </c>
      <c r="B1" s="143"/>
      <c r="C1" s="143"/>
      <c r="D1" s="143"/>
      <c r="E1" s="143"/>
      <c r="F1" s="143"/>
      <c r="G1" s="143"/>
      <c r="H1" s="143"/>
      <c r="I1" s="143"/>
      <c r="J1" s="143"/>
      <c r="K1" s="144"/>
    </row>
    <row r="2" s="141" customFormat="true" ht="15.75" hidden="false" customHeight="false" outlineLevel="0" collapsed="false">
      <c r="D2" s="145"/>
      <c r="E2" s="146"/>
      <c r="F2" s="147"/>
      <c r="L2" s="148"/>
    </row>
    <row r="3" s="141" customFormat="true" ht="15.75" hidden="false" customHeight="true" outlineLevel="0" collapsed="false">
      <c r="A3" s="149" t="s">
        <v>221</v>
      </c>
      <c r="B3" s="149" t="s">
        <v>38</v>
      </c>
      <c r="C3" s="149" t="s">
        <v>222</v>
      </c>
      <c r="D3" s="150" t="s">
        <v>223</v>
      </c>
      <c r="E3" s="150" t="s">
        <v>224</v>
      </c>
      <c r="F3" s="150" t="s">
        <v>225</v>
      </c>
      <c r="G3" s="151" t="s">
        <v>226</v>
      </c>
      <c r="H3" s="151"/>
      <c r="I3" s="151"/>
      <c r="J3" s="151"/>
      <c r="K3" s="152"/>
      <c r="L3" s="153"/>
    </row>
    <row r="4" s="141" customFormat="true" ht="66" hidden="false" customHeight="true" outlineLevel="0" collapsed="false">
      <c r="A4" s="149"/>
      <c r="B4" s="149"/>
      <c r="C4" s="149"/>
      <c r="D4" s="150"/>
      <c r="E4" s="150"/>
      <c r="F4" s="150"/>
      <c r="G4" s="154" t="s">
        <v>41</v>
      </c>
      <c r="H4" s="155" t="s">
        <v>42</v>
      </c>
      <c r="I4" s="155" t="s">
        <v>43</v>
      </c>
      <c r="J4" s="156" t="s">
        <v>44</v>
      </c>
      <c r="K4" s="152"/>
      <c r="L4" s="148"/>
    </row>
    <row r="5" s="141" customFormat="true" ht="15.75" hidden="false" customHeight="false" outlineLevel="0" collapsed="false">
      <c r="A5" s="157" t="n">
        <v>1</v>
      </c>
      <c r="B5" s="158" t="n">
        <v>2</v>
      </c>
      <c r="C5" s="158" t="n">
        <v>3</v>
      </c>
      <c r="D5" s="159" t="n">
        <v>4</v>
      </c>
      <c r="E5" s="160" t="s">
        <v>227</v>
      </c>
      <c r="F5" s="160" t="s">
        <v>228</v>
      </c>
      <c r="G5" s="161" t="n">
        <v>5</v>
      </c>
      <c r="H5" s="159" t="n">
        <v>6</v>
      </c>
      <c r="I5" s="159" t="n">
        <v>7</v>
      </c>
      <c r="J5" s="162" t="n">
        <v>8</v>
      </c>
      <c r="K5" s="152"/>
      <c r="L5" s="148"/>
    </row>
    <row r="6" s="141" customFormat="true" ht="15.75" hidden="false" customHeight="false" outlineLevel="0" collapsed="false">
      <c r="A6" s="163" t="n">
        <v>1</v>
      </c>
      <c r="B6" s="164" t="s">
        <v>229</v>
      </c>
      <c r="C6" s="158" t="n">
        <v>26000</v>
      </c>
      <c r="D6" s="158" t="s">
        <v>47</v>
      </c>
      <c r="E6" s="159"/>
      <c r="F6" s="165"/>
      <c r="G6" s="166" t="n">
        <f aca="false">'Раздел 1 '!D82</f>
        <v>33926963.04</v>
      </c>
      <c r="H6" s="166" t="n">
        <f aca="false">'Раздел 1 '!E82</f>
        <v>32350820.7</v>
      </c>
      <c r="I6" s="166" t="n">
        <f aca="false">'Раздел 1 '!F82</f>
        <v>32350820.7</v>
      </c>
      <c r="J6" s="165"/>
    </row>
    <row r="7" s="141" customFormat="true" ht="15" hidden="false" customHeight="true" outlineLevel="0" collapsed="false">
      <c r="A7" s="167" t="s">
        <v>230</v>
      </c>
      <c r="B7" s="168" t="s">
        <v>51</v>
      </c>
      <c r="C7" s="169" t="n">
        <v>26100</v>
      </c>
      <c r="D7" s="169" t="s">
        <v>47</v>
      </c>
      <c r="E7" s="170"/>
      <c r="F7" s="171"/>
      <c r="G7" s="171"/>
      <c r="H7" s="171"/>
      <c r="I7" s="171"/>
      <c r="J7" s="171"/>
    </row>
    <row r="8" s="141" customFormat="true" ht="94.5" hidden="false" customHeight="true" outlineLevel="0" collapsed="false">
      <c r="A8" s="167"/>
      <c r="B8" s="165" t="s">
        <v>231</v>
      </c>
      <c r="C8" s="169"/>
      <c r="D8" s="169"/>
      <c r="E8" s="170"/>
      <c r="F8" s="171"/>
      <c r="G8" s="171"/>
      <c r="H8" s="171"/>
      <c r="I8" s="171"/>
      <c r="J8" s="171"/>
    </row>
    <row r="9" s="141" customFormat="true" ht="45.75" hidden="false" customHeight="false" outlineLevel="0" collapsed="false">
      <c r="A9" s="163" t="s">
        <v>232</v>
      </c>
      <c r="B9" s="165" t="s">
        <v>233</v>
      </c>
      <c r="C9" s="158" t="n">
        <v>26200</v>
      </c>
      <c r="D9" s="158" t="s">
        <v>47</v>
      </c>
      <c r="E9" s="159"/>
      <c r="F9" s="165"/>
      <c r="G9" s="165"/>
      <c r="H9" s="165"/>
      <c r="I9" s="165"/>
      <c r="J9" s="165"/>
    </row>
    <row r="10" s="141" customFormat="true" ht="45.75" hidden="false" customHeight="false" outlineLevel="0" collapsed="false">
      <c r="A10" s="163" t="s">
        <v>234</v>
      </c>
      <c r="B10" s="171" t="s">
        <v>235</v>
      </c>
      <c r="C10" s="158" t="n">
        <v>26300</v>
      </c>
      <c r="D10" s="158" t="s">
        <v>47</v>
      </c>
      <c r="E10" s="159"/>
      <c r="F10" s="165"/>
      <c r="G10" s="166" t="n">
        <f aca="false">G11</f>
        <v>9840913.72</v>
      </c>
      <c r="H10" s="166" t="n">
        <f aca="false">G10</f>
        <v>9840913.72</v>
      </c>
      <c r="I10" s="166" t="n">
        <f aca="false">G10</f>
        <v>9840913.72</v>
      </c>
      <c r="J10" s="165"/>
    </row>
    <row r="11" s="141" customFormat="true" ht="15" hidden="false" customHeight="true" outlineLevel="0" collapsed="false">
      <c r="A11" s="172" t="s">
        <v>236</v>
      </c>
      <c r="B11" s="173" t="s">
        <v>51</v>
      </c>
      <c r="C11" s="170" t="n">
        <v>26310</v>
      </c>
      <c r="D11" s="170" t="s">
        <v>47</v>
      </c>
      <c r="E11" s="170" t="s">
        <v>47</v>
      </c>
      <c r="F11" s="171"/>
      <c r="G11" s="174" t="n">
        <v>9840913.72</v>
      </c>
      <c r="H11" s="174" t="n">
        <f aca="false">G11</f>
        <v>9840913.72</v>
      </c>
      <c r="I11" s="174" t="n">
        <f aca="false">G11</f>
        <v>9840913.72</v>
      </c>
      <c r="J11" s="171"/>
      <c r="K11" s="175"/>
      <c r="L11" s="148"/>
      <c r="M11" s="148"/>
    </row>
    <row r="12" s="141" customFormat="true" ht="15.75" hidden="false" customHeight="false" outlineLevel="0" collapsed="false">
      <c r="A12" s="172"/>
      <c r="B12" s="176" t="s">
        <v>237</v>
      </c>
      <c r="C12" s="170"/>
      <c r="D12" s="170"/>
      <c r="E12" s="170"/>
      <c r="F12" s="171"/>
      <c r="G12" s="174"/>
      <c r="H12" s="174"/>
      <c r="I12" s="174"/>
      <c r="J12" s="171"/>
      <c r="K12" s="175"/>
      <c r="L12" s="148"/>
      <c r="M12" s="148"/>
    </row>
    <row r="13" s="141" customFormat="true" ht="15.75" hidden="false" customHeight="false" outlineLevel="0" collapsed="false">
      <c r="A13" s="177"/>
      <c r="B13" s="178" t="s">
        <v>238</v>
      </c>
      <c r="C13" s="159" t="s">
        <v>239</v>
      </c>
      <c r="D13" s="159"/>
      <c r="E13" s="159"/>
      <c r="F13" s="165"/>
      <c r="G13" s="166"/>
      <c r="H13" s="166"/>
      <c r="I13" s="166"/>
      <c r="J13" s="165"/>
      <c r="K13" s="175"/>
      <c r="L13" s="148"/>
      <c r="M13" s="148"/>
    </row>
    <row r="14" s="141" customFormat="true" ht="15.75" hidden="false" customHeight="false" outlineLevel="0" collapsed="false">
      <c r="A14" s="177"/>
      <c r="B14" s="178" t="s">
        <v>238</v>
      </c>
      <c r="C14" s="159" t="s">
        <v>240</v>
      </c>
      <c r="D14" s="159"/>
      <c r="E14" s="159"/>
      <c r="F14" s="165"/>
      <c r="G14" s="165"/>
      <c r="H14" s="165"/>
      <c r="I14" s="165"/>
      <c r="J14" s="165"/>
      <c r="K14" s="175"/>
      <c r="L14" s="148"/>
      <c r="M14" s="148"/>
    </row>
    <row r="15" s="141" customFormat="true" ht="15.75" hidden="false" customHeight="false" outlineLevel="0" collapsed="false">
      <c r="A15" s="179" t="s">
        <v>241</v>
      </c>
      <c r="B15" s="176" t="s">
        <v>242</v>
      </c>
      <c r="C15" s="159" t="n">
        <v>26320</v>
      </c>
      <c r="D15" s="159" t="s">
        <v>47</v>
      </c>
      <c r="E15" s="159" t="s">
        <v>47</v>
      </c>
      <c r="F15" s="165"/>
      <c r="G15" s="165"/>
      <c r="H15" s="165"/>
      <c r="I15" s="165"/>
      <c r="J15" s="165"/>
      <c r="K15" s="175"/>
      <c r="L15" s="148"/>
      <c r="M15" s="148"/>
    </row>
    <row r="16" s="141" customFormat="true" ht="45.75" hidden="false" customHeight="false" outlineLevel="0" collapsed="false">
      <c r="A16" s="163" t="s">
        <v>243</v>
      </c>
      <c r="B16" s="165" t="s">
        <v>244</v>
      </c>
      <c r="C16" s="158" t="n">
        <v>26400</v>
      </c>
      <c r="D16" s="158" t="s">
        <v>47</v>
      </c>
      <c r="E16" s="159"/>
      <c r="F16" s="165"/>
      <c r="G16" s="166" t="n">
        <f aca="false">G6-G10</f>
        <v>24086049.32</v>
      </c>
      <c r="H16" s="166" t="n">
        <f aca="false">H6-H10</f>
        <v>22509906.98</v>
      </c>
      <c r="I16" s="166" t="n">
        <f aca="false">I6-I10</f>
        <v>22509906.98</v>
      </c>
      <c r="J16" s="165"/>
      <c r="L16" s="148"/>
      <c r="M16" s="148"/>
    </row>
    <row r="17" s="141" customFormat="true" ht="15" hidden="false" customHeight="true" outlineLevel="0" collapsed="false">
      <c r="A17" s="167" t="s">
        <v>245</v>
      </c>
      <c r="B17" s="168" t="s">
        <v>51</v>
      </c>
      <c r="C17" s="169" t="n">
        <v>26410</v>
      </c>
      <c r="D17" s="169" t="s">
        <v>47</v>
      </c>
      <c r="E17" s="170"/>
      <c r="F17" s="171"/>
      <c r="G17" s="174" t="n">
        <f aca="false">G16-G22-G34</f>
        <v>24086049.32</v>
      </c>
      <c r="H17" s="174" t="n">
        <f aca="false">H16-H34</f>
        <v>22509906.98</v>
      </c>
      <c r="I17" s="174" t="n">
        <f aca="false">I16-I34</f>
        <v>22509906.98</v>
      </c>
      <c r="J17" s="171"/>
      <c r="L17" s="148"/>
      <c r="M17" s="148"/>
    </row>
    <row r="18" s="141" customFormat="true" ht="31.5" hidden="false" customHeight="true" outlineLevel="0" collapsed="false">
      <c r="A18" s="167"/>
      <c r="B18" s="165" t="s">
        <v>246</v>
      </c>
      <c r="C18" s="169"/>
      <c r="D18" s="169"/>
      <c r="E18" s="170"/>
      <c r="F18" s="171"/>
      <c r="G18" s="174"/>
      <c r="H18" s="174"/>
      <c r="I18" s="174"/>
      <c r="J18" s="171"/>
      <c r="L18" s="148"/>
      <c r="M18" s="148"/>
    </row>
    <row r="19" s="141" customFormat="true" ht="15" hidden="false" customHeight="true" outlineLevel="0" collapsed="false">
      <c r="A19" s="167" t="s">
        <v>247</v>
      </c>
      <c r="B19" s="168" t="s">
        <v>51</v>
      </c>
      <c r="C19" s="169" t="n">
        <v>26411</v>
      </c>
      <c r="D19" s="169" t="s">
        <v>47</v>
      </c>
      <c r="E19" s="170"/>
      <c r="F19" s="171"/>
      <c r="G19" s="174" t="n">
        <f aca="false">G17</f>
        <v>24086049.32</v>
      </c>
      <c r="H19" s="174" t="n">
        <f aca="false">H17</f>
        <v>22509906.98</v>
      </c>
      <c r="I19" s="174" t="n">
        <f aca="false">I17</f>
        <v>22509906.98</v>
      </c>
      <c r="J19" s="171"/>
      <c r="L19" s="148"/>
      <c r="M19" s="148"/>
    </row>
    <row r="20" s="141" customFormat="true" ht="15.75" hidden="false" customHeight="false" outlineLevel="0" collapsed="false">
      <c r="A20" s="167"/>
      <c r="B20" s="176" t="s">
        <v>237</v>
      </c>
      <c r="C20" s="169"/>
      <c r="D20" s="169"/>
      <c r="E20" s="170"/>
      <c r="F20" s="171"/>
      <c r="G20" s="174"/>
      <c r="H20" s="174"/>
      <c r="I20" s="174"/>
      <c r="J20" s="171"/>
      <c r="L20" s="180"/>
      <c r="M20" s="148"/>
    </row>
    <row r="21" s="141" customFormat="true" ht="15.75" hidden="false" customHeight="false" outlineLevel="0" collapsed="false">
      <c r="A21" s="163" t="s">
        <v>248</v>
      </c>
      <c r="B21" s="165" t="s">
        <v>249</v>
      </c>
      <c r="C21" s="158" t="n">
        <v>26412</v>
      </c>
      <c r="D21" s="158" t="s">
        <v>47</v>
      </c>
      <c r="E21" s="159"/>
      <c r="F21" s="165"/>
      <c r="G21" s="158"/>
      <c r="H21" s="158"/>
      <c r="I21" s="158"/>
      <c r="J21" s="165"/>
      <c r="L21" s="148"/>
      <c r="M21" s="148"/>
    </row>
    <row r="22" s="141" customFormat="true" ht="30.75" hidden="false" customHeight="false" outlineLevel="0" collapsed="false">
      <c r="A22" s="163" t="s">
        <v>250</v>
      </c>
      <c r="B22" s="165" t="s">
        <v>251</v>
      </c>
      <c r="C22" s="158" t="n">
        <v>26420</v>
      </c>
      <c r="D22" s="158" t="s">
        <v>47</v>
      </c>
      <c r="E22" s="159"/>
      <c r="F22" s="165"/>
      <c r="G22" s="166" t="n">
        <f aca="false">G23</f>
        <v>0</v>
      </c>
      <c r="H22" s="158"/>
      <c r="I22" s="158"/>
      <c r="J22" s="165"/>
      <c r="L22" s="148"/>
      <c r="M22" s="148"/>
    </row>
    <row r="23" s="141" customFormat="true" ht="15" hidden="false" customHeight="true" outlineLevel="0" collapsed="false">
      <c r="A23" s="167" t="s">
        <v>252</v>
      </c>
      <c r="B23" s="168" t="s">
        <v>51</v>
      </c>
      <c r="C23" s="169" t="n">
        <v>26421</v>
      </c>
      <c r="D23" s="169" t="s">
        <v>47</v>
      </c>
      <c r="E23" s="170"/>
      <c r="F23" s="171"/>
      <c r="G23" s="174"/>
      <c r="H23" s="169"/>
      <c r="I23" s="169"/>
      <c r="J23" s="171"/>
      <c r="L23" s="148"/>
      <c r="M23" s="148"/>
    </row>
    <row r="24" s="141" customFormat="true" ht="15.75" hidden="false" customHeight="false" outlineLevel="0" collapsed="false">
      <c r="A24" s="167"/>
      <c r="B24" s="165" t="s">
        <v>237</v>
      </c>
      <c r="C24" s="169"/>
      <c r="D24" s="169"/>
      <c r="E24" s="170"/>
      <c r="F24" s="171"/>
      <c r="G24" s="174"/>
      <c r="H24" s="169"/>
      <c r="I24" s="169"/>
      <c r="J24" s="171"/>
      <c r="L24" s="148"/>
      <c r="M24" s="148"/>
    </row>
    <row r="25" s="141" customFormat="true" ht="15.75" hidden="false" customHeight="false" outlineLevel="0" collapsed="false">
      <c r="A25" s="177"/>
      <c r="B25" s="178" t="s">
        <v>238</v>
      </c>
      <c r="C25" s="159" t="s">
        <v>253</v>
      </c>
      <c r="D25" s="159" t="s">
        <v>47</v>
      </c>
      <c r="E25" s="181"/>
      <c r="F25" s="165"/>
      <c r="G25" s="158"/>
      <c r="H25" s="158"/>
      <c r="I25" s="158"/>
      <c r="J25" s="165"/>
      <c r="K25" s="175"/>
      <c r="L25" s="148"/>
      <c r="M25" s="148"/>
    </row>
    <row r="26" s="141" customFormat="true" ht="15.75" hidden="false" customHeight="false" outlineLevel="0" collapsed="false">
      <c r="A26" s="163" t="s">
        <v>254</v>
      </c>
      <c r="B26" s="165" t="s">
        <v>249</v>
      </c>
      <c r="C26" s="158" t="n">
        <v>26422</v>
      </c>
      <c r="D26" s="158" t="s">
        <v>47</v>
      </c>
      <c r="E26" s="159"/>
      <c r="F26" s="165"/>
      <c r="G26" s="158"/>
      <c r="H26" s="158"/>
      <c r="I26" s="158"/>
      <c r="J26" s="165"/>
      <c r="L26" s="148"/>
      <c r="M26" s="148"/>
    </row>
    <row r="27" s="141" customFormat="true" ht="15.75" hidden="false" customHeight="false" outlineLevel="0" collapsed="false">
      <c r="A27" s="163" t="s">
        <v>255</v>
      </c>
      <c r="B27" s="165" t="s">
        <v>256</v>
      </c>
      <c r="C27" s="158" t="n">
        <v>26430</v>
      </c>
      <c r="D27" s="158" t="s">
        <v>47</v>
      </c>
      <c r="E27" s="159"/>
      <c r="F27" s="165"/>
      <c r="G27" s="165"/>
      <c r="H27" s="165"/>
      <c r="I27" s="165"/>
      <c r="J27" s="165"/>
      <c r="L27" s="148"/>
      <c r="M27" s="148"/>
    </row>
    <row r="28" s="141" customFormat="true" ht="15.75" hidden="false" customHeight="false" outlineLevel="0" collapsed="false">
      <c r="A28" s="177"/>
      <c r="B28" s="178" t="s">
        <v>238</v>
      </c>
      <c r="C28" s="159" t="s">
        <v>257</v>
      </c>
      <c r="D28" s="159" t="s">
        <v>47</v>
      </c>
      <c r="E28" s="159"/>
      <c r="F28" s="165"/>
      <c r="G28" s="165"/>
      <c r="H28" s="165"/>
      <c r="I28" s="165"/>
      <c r="J28" s="165"/>
      <c r="K28" s="175"/>
      <c r="L28" s="148"/>
      <c r="M28" s="148"/>
    </row>
    <row r="29" s="141" customFormat="true" ht="15.75" hidden="false" customHeight="false" outlineLevel="0" collapsed="false">
      <c r="A29" s="177"/>
      <c r="B29" s="178" t="s">
        <v>258</v>
      </c>
      <c r="C29" s="159" t="s">
        <v>259</v>
      </c>
      <c r="D29" s="159" t="s">
        <v>47</v>
      </c>
      <c r="E29" s="182"/>
      <c r="F29" s="165"/>
      <c r="G29" s="165"/>
      <c r="H29" s="165"/>
      <c r="I29" s="165"/>
      <c r="J29" s="165"/>
      <c r="K29" s="175"/>
      <c r="L29" s="148"/>
      <c r="M29" s="148"/>
    </row>
    <row r="30" s="141" customFormat="true" ht="15.75" hidden="false" customHeight="false" outlineLevel="0" collapsed="false">
      <c r="A30" s="163" t="s">
        <v>260</v>
      </c>
      <c r="B30" s="165" t="s">
        <v>261</v>
      </c>
      <c r="C30" s="158" t="n">
        <v>26440</v>
      </c>
      <c r="D30" s="158" t="s">
        <v>47</v>
      </c>
      <c r="E30" s="159"/>
      <c r="F30" s="165"/>
      <c r="G30" s="165"/>
      <c r="H30" s="165"/>
      <c r="I30" s="165"/>
      <c r="J30" s="165"/>
      <c r="L30" s="148"/>
      <c r="M30" s="148"/>
    </row>
    <row r="31" s="141" customFormat="true" ht="15" hidden="false" customHeight="true" outlineLevel="0" collapsed="false">
      <c r="A31" s="167" t="s">
        <v>262</v>
      </c>
      <c r="B31" s="168" t="s">
        <v>51</v>
      </c>
      <c r="C31" s="169" t="n">
        <v>26441</v>
      </c>
      <c r="D31" s="169" t="s">
        <v>47</v>
      </c>
      <c r="E31" s="170"/>
      <c r="F31" s="171"/>
      <c r="G31" s="171"/>
      <c r="H31" s="171"/>
      <c r="I31" s="171"/>
      <c r="J31" s="171"/>
      <c r="L31" s="148"/>
      <c r="M31" s="148"/>
    </row>
    <row r="32" s="141" customFormat="true" ht="15.75" hidden="false" customHeight="false" outlineLevel="0" collapsed="false">
      <c r="A32" s="167"/>
      <c r="B32" s="183" t="s">
        <v>237</v>
      </c>
      <c r="C32" s="169"/>
      <c r="D32" s="169"/>
      <c r="E32" s="170"/>
      <c r="F32" s="171"/>
      <c r="G32" s="171"/>
      <c r="H32" s="171"/>
      <c r="I32" s="171"/>
      <c r="J32" s="171"/>
      <c r="L32" s="148"/>
      <c r="M32" s="148"/>
    </row>
    <row r="33" s="141" customFormat="true" ht="15.75" hidden="false" customHeight="false" outlineLevel="0" collapsed="false">
      <c r="A33" s="163" t="s">
        <v>263</v>
      </c>
      <c r="B33" s="164" t="s">
        <v>249</v>
      </c>
      <c r="C33" s="158" t="n">
        <v>26442</v>
      </c>
      <c r="D33" s="158" t="s">
        <v>47</v>
      </c>
      <c r="E33" s="159"/>
      <c r="F33" s="165"/>
      <c r="G33" s="165"/>
      <c r="H33" s="165"/>
      <c r="I33" s="165"/>
      <c r="J33" s="165"/>
      <c r="L33" s="148"/>
      <c r="M33" s="148"/>
    </row>
    <row r="34" s="141" customFormat="true" ht="15.75" hidden="false" customHeight="false" outlineLevel="0" collapsed="false">
      <c r="A34" s="163" t="s">
        <v>264</v>
      </c>
      <c r="B34" s="165" t="s">
        <v>265</v>
      </c>
      <c r="C34" s="158" t="n">
        <v>26450</v>
      </c>
      <c r="D34" s="158" t="s">
        <v>47</v>
      </c>
      <c r="E34" s="159"/>
      <c r="F34" s="165"/>
      <c r="G34" s="166"/>
      <c r="H34" s="166"/>
      <c r="I34" s="166"/>
      <c r="J34" s="165"/>
      <c r="L34" s="148"/>
      <c r="M34" s="148"/>
    </row>
    <row r="35" s="141" customFormat="true" ht="15" hidden="false" customHeight="true" outlineLevel="0" collapsed="false">
      <c r="A35" s="167" t="s">
        <v>266</v>
      </c>
      <c r="B35" s="168" t="s">
        <v>51</v>
      </c>
      <c r="C35" s="169" t="n">
        <v>26451</v>
      </c>
      <c r="D35" s="169" t="s">
        <v>47</v>
      </c>
      <c r="E35" s="170"/>
      <c r="F35" s="171"/>
      <c r="G35" s="174"/>
      <c r="H35" s="174"/>
      <c r="I35" s="174"/>
      <c r="J35" s="171"/>
      <c r="L35" s="148"/>
      <c r="M35" s="148"/>
    </row>
    <row r="36" s="141" customFormat="true" ht="15.75" hidden="false" customHeight="false" outlineLevel="0" collapsed="false">
      <c r="A36" s="167"/>
      <c r="B36" s="164" t="s">
        <v>237</v>
      </c>
      <c r="C36" s="169"/>
      <c r="D36" s="169"/>
      <c r="E36" s="170"/>
      <c r="F36" s="171"/>
      <c r="G36" s="174"/>
      <c r="H36" s="174"/>
      <c r="I36" s="174"/>
      <c r="J36" s="171"/>
      <c r="L36" s="148"/>
      <c r="M36" s="148"/>
    </row>
    <row r="37" s="141" customFormat="true" ht="15.75" hidden="false" customHeight="false" outlineLevel="0" collapsed="false">
      <c r="A37" s="177"/>
      <c r="B37" s="178" t="s">
        <v>238</v>
      </c>
      <c r="C37" s="159" t="s">
        <v>267</v>
      </c>
      <c r="D37" s="159" t="s">
        <v>47</v>
      </c>
      <c r="E37" s="182"/>
      <c r="F37" s="176"/>
      <c r="G37" s="184"/>
      <c r="H37" s="166"/>
      <c r="I37" s="166"/>
      <c r="J37" s="165"/>
      <c r="K37" s="175"/>
      <c r="L37" s="148"/>
      <c r="M37" s="148"/>
    </row>
    <row r="38" s="141" customFormat="true" ht="15.75" hidden="false" customHeight="false" outlineLevel="0" collapsed="false">
      <c r="A38" s="177"/>
      <c r="B38" s="178" t="s">
        <v>258</v>
      </c>
      <c r="C38" s="159" t="s">
        <v>268</v>
      </c>
      <c r="D38" s="159" t="s">
        <v>47</v>
      </c>
      <c r="E38" s="182"/>
      <c r="F38" s="176"/>
      <c r="G38" s="176"/>
      <c r="H38" s="165"/>
      <c r="I38" s="165"/>
      <c r="J38" s="165"/>
      <c r="K38" s="175"/>
      <c r="L38" s="148"/>
      <c r="M38" s="148"/>
    </row>
    <row r="39" s="141" customFormat="true" ht="15" hidden="false" customHeight="false" outlineLevel="0" collapsed="false">
      <c r="A39" s="185" t="s">
        <v>269</v>
      </c>
      <c r="B39" s="186" t="s">
        <v>270</v>
      </c>
      <c r="C39" s="187" t="n">
        <v>26452</v>
      </c>
      <c r="D39" s="187" t="s">
        <v>47</v>
      </c>
      <c r="E39" s="188"/>
      <c r="F39" s="168"/>
      <c r="G39" s="168"/>
      <c r="H39" s="168"/>
      <c r="I39" s="168"/>
      <c r="J39" s="168"/>
      <c r="L39" s="148"/>
      <c r="M39" s="148"/>
    </row>
    <row r="40" s="141" customFormat="true" ht="45.75" hidden="false" customHeight="false" outlineLevel="0" collapsed="false">
      <c r="A40" s="189" t="n">
        <v>2</v>
      </c>
      <c r="B40" s="190" t="s">
        <v>271</v>
      </c>
      <c r="C40" s="191" t="n">
        <v>26500</v>
      </c>
      <c r="D40" s="191" t="s">
        <v>47</v>
      </c>
      <c r="E40" s="192"/>
      <c r="F40" s="193"/>
      <c r="G40" s="194" t="n">
        <f aca="false">G43+G44</f>
        <v>33926963.04</v>
      </c>
      <c r="H40" s="194" t="n">
        <f aca="false">H44+H45</f>
        <v>32350820.7</v>
      </c>
      <c r="I40" s="194" t="n">
        <f aca="false">I45+I46</f>
        <v>32350820.7</v>
      </c>
      <c r="J40" s="193"/>
    </row>
    <row r="41" s="141" customFormat="true" ht="15" hidden="false" customHeight="false" outlineLevel="0" collapsed="false">
      <c r="A41" s="195"/>
      <c r="B41" s="196" t="s">
        <v>272</v>
      </c>
      <c r="C41" s="197" t="n">
        <v>26510</v>
      </c>
      <c r="D41" s="169"/>
      <c r="E41" s="170"/>
      <c r="F41" s="170"/>
      <c r="G41" s="198"/>
      <c r="H41" s="199"/>
      <c r="I41" s="199"/>
      <c r="J41" s="171"/>
    </row>
    <row r="42" s="141" customFormat="true" ht="15" hidden="false" customHeight="false" outlineLevel="0" collapsed="false">
      <c r="A42" s="195"/>
      <c r="B42" s="196"/>
      <c r="C42" s="197"/>
      <c r="D42" s="169"/>
      <c r="E42" s="170"/>
      <c r="F42" s="170"/>
      <c r="G42" s="198"/>
      <c r="H42" s="200"/>
      <c r="I42" s="200"/>
      <c r="J42" s="171"/>
    </row>
    <row r="43" s="141" customFormat="true" ht="15" hidden="false" customHeight="false" outlineLevel="0" collapsed="false">
      <c r="A43" s="195"/>
      <c r="B43" s="196" t="n">
        <v>2024</v>
      </c>
      <c r="C43" s="197"/>
      <c r="D43" s="169"/>
      <c r="E43" s="170"/>
      <c r="F43" s="170"/>
      <c r="G43" s="201" t="n">
        <f aca="false">G10</f>
        <v>9840913.72</v>
      </c>
      <c r="H43" s="200"/>
      <c r="I43" s="200"/>
      <c r="J43" s="171"/>
    </row>
    <row r="44" s="141" customFormat="true" ht="15" hidden="false" customHeight="false" outlineLevel="0" collapsed="false">
      <c r="A44" s="195"/>
      <c r="B44" s="196" t="n">
        <v>2025</v>
      </c>
      <c r="C44" s="197"/>
      <c r="D44" s="169"/>
      <c r="E44" s="170"/>
      <c r="F44" s="170"/>
      <c r="G44" s="201" t="n">
        <f aca="false">G16</f>
        <v>24086049.32</v>
      </c>
      <c r="H44" s="201" t="n">
        <f aca="false">H10</f>
        <v>9840913.72</v>
      </c>
      <c r="I44" s="200"/>
      <c r="J44" s="171"/>
    </row>
    <row r="45" s="141" customFormat="true" ht="15" hidden="false" customHeight="false" outlineLevel="0" collapsed="false">
      <c r="A45" s="195"/>
      <c r="B45" s="196" t="n">
        <v>2026</v>
      </c>
      <c r="C45" s="197"/>
      <c r="D45" s="169"/>
      <c r="E45" s="170"/>
      <c r="F45" s="170"/>
      <c r="G45" s="202"/>
      <c r="H45" s="201" t="n">
        <f aca="false">H16</f>
        <v>22509906.98</v>
      </c>
      <c r="I45" s="200" t="n">
        <f aca="false">I10</f>
        <v>9840913.72</v>
      </c>
      <c r="J45" s="171"/>
    </row>
    <row r="46" s="141" customFormat="true" ht="15.75" hidden="false" customHeight="false" outlineLevel="0" collapsed="false">
      <c r="A46" s="195"/>
      <c r="B46" s="196" t="n">
        <v>2027</v>
      </c>
      <c r="C46" s="197"/>
      <c r="D46" s="169"/>
      <c r="E46" s="170"/>
      <c r="F46" s="170"/>
      <c r="G46" s="203"/>
      <c r="H46" s="204"/>
      <c r="I46" s="205" t="n">
        <f aca="false">I16</f>
        <v>22509906.98</v>
      </c>
      <c r="J46" s="171"/>
    </row>
    <row r="47" s="141" customFormat="true" ht="45.75" hidden="false" customHeight="false" outlineLevel="0" collapsed="false">
      <c r="A47" s="157" t="n">
        <v>3</v>
      </c>
      <c r="B47" s="164" t="s">
        <v>273</v>
      </c>
      <c r="C47" s="158" t="n">
        <v>26600</v>
      </c>
      <c r="D47" s="158" t="s">
        <v>47</v>
      </c>
      <c r="E47" s="159"/>
      <c r="F47" s="165"/>
      <c r="G47" s="165"/>
      <c r="H47" s="165"/>
      <c r="I47" s="165"/>
      <c r="J47" s="165"/>
    </row>
    <row r="48" s="141" customFormat="true" ht="15" hidden="false" customHeight="true" outlineLevel="0" collapsed="false">
      <c r="A48" s="171"/>
      <c r="B48" s="169" t="s">
        <v>272</v>
      </c>
      <c r="C48" s="169" t="n">
        <v>26610</v>
      </c>
      <c r="D48" s="171"/>
      <c r="E48" s="206"/>
      <c r="F48" s="169"/>
      <c r="G48" s="169"/>
      <c r="H48" s="207"/>
      <c r="I48" s="171"/>
      <c r="J48" s="171"/>
    </row>
    <row r="49" s="141" customFormat="true" ht="11.25" hidden="false" customHeight="true" outlineLevel="0" collapsed="false">
      <c r="A49" s="171"/>
      <c r="B49" s="169"/>
      <c r="C49" s="169"/>
      <c r="D49" s="171"/>
      <c r="E49" s="206"/>
      <c r="F49" s="169"/>
      <c r="G49" s="169"/>
      <c r="H49" s="207"/>
      <c r="I49" s="171"/>
      <c r="J49" s="171"/>
    </row>
    <row r="51" customFormat="false" ht="15" hidden="false" customHeight="false" outlineLevel="0" collapsed="false">
      <c r="A51" s="141" t="s">
        <v>137</v>
      </c>
    </row>
    <row r="52" customFormat="false" ht="32.25" hidden="false" customHeight="true" outlineLevel="0" collapsed="false">
      <c r="A52" s="208" t="s">
        <v>274</v>
      </c>
      <c r="B52" s="208"/>
      <c r="C52" s="208"/>
      <c r="D52" s="208"/>
      <c r="E52" s="208"/>
      <c r="F52" s="208"/>
      <c r="G52" s="208"/>
      <c r="H52" s="208"/>
      <c r="I52" s="208"/>
      <c r="J52" s="208"/>
    </row>
    <row r="53" customFormat="false" ht="105" hidden="false" customHeight="true" outlineLevel="0" collapsed="false">
      <c r="A53" s="209" t="s">
        <v>275</v>
      </c>
      <c r="B53" s="209"/>
      <c r="C53" s="209"/>
      <c r="D53" s="209"/>
      <c r="E53" s="209"/>
      <c r="F53" s="209"/>
      <c r="G53" s="209"/>
      <c r="H53" s="209"/>
      <c r="I53" s="209"/>
      <c r="J53" s="209"/>
      <c r="K53" s="210"/>
      <c r="L53" s="211"/>
    </row>
    <row r="54" customFormat="false" ht="66.75" hidden="false" customHeight="true" outlineLevel="0" collapsed="false">
      <c r="A54" s="84" t="s">
        <v>276</v>
      </c>
      <c r="B54" s="84"/>
      <c r="C54" s="84"/>
      <c r="D54" s="84"/>
      <c r="E54" s="84"/>
      <c r="F54" s="84"/>
      <c r="G54" s="84"/>
      <c r="H54" s="84"/>
      <c r="I54" s="84"/>
      <c r="J54" s="84"/>
      <c r="K54" s="210"/>
    </row>
    <row r="55" customFormat="false" ht="84" hidden="false" customHeight="true" outlineLevel="0" collapsed="false">
      <c r="A55" s="208" t="s">
        <v>277</v>
      </c>
      <c r="B55" s="208"/>
      <c r="C55" s="208"/>
      <c r="D55" s="208"/>
      <c r="E55" s="208"/>
      <c r="F55" s="208"/>
      <c r="G55" s="208"/>
      <c r="H55" s="208"/>
      <c r="I55" s="208"/>
      <c r="J55" s="208"/>
      <c r="K55" s="212"/>
    </row>
    <row r="56" customFormat="false" ht="34.5" hidden="false" customHeight="true" outlineLevel="0" collapsed="false">
      <c r="A56" s="208" t="s">
        <v>278</v>
      </c>
      <c r="B56" s="208"/>
      <c r="C56" s="208"/>
      <c r="D56" s="208"/>
      <c r="E56" s="208"/>
      <c r="F56" s="208"/>
      <c r="G56" s="208"/>
      <c r="H56" s="208"/>
      <c r="I56" s="208"/>
      <c r="J56" s="208"/>
      <c r="K56" s="212"/>
    </row>
    <row r="57" customFormat="false" ht="17.25" hidden="false" customHeight="true" outlineLevel="0" collapsed="false">
      <c r="A57" s="208" t="s">
        <v>279</v>
      </c>
      <c r="B57" s="208"/>
      <c r="C57" s="208"/>
      <c r="D57" s="208"/>
      <c r="E57" s="208"/>
      <c r="F57" s="208"/>
      <c r="G57" s="208"/>
      <c r="H57" s="208"/>
      <c r="I57" s="208"/>
      <c r="J57" s="208"/>
      <c r="K57" s="213"/>
      <c r="L57" s="213"/>
      <c r="M57" s="213"/>
      <c r="N57" s="213"/>
      <c r="O57" s="213"/>
      <c r="P57" s="213"/>
    </row>
    <row r="58" customFormat="false" ht="19.5" hidden="false" customHeight="true" outlineLevel="0" collapsed="false">
      <c r="A58" s="208" t="s">
        <v>280</v>
      </c>
      <c r="B58" s="208"/>
      <c r="C58" s="208"/>
      <c r="D58" s="208"/>
      <c r="E58" s="208"/>
      <c r="F58" s="208"/>
      <c r="G58" s="208"/>
      <c r="H58" s="208"/>
      <c r="I58" s="208"/>
      <c r="J58" s="208"/>
      <c r="K58" s="212"/>
    </row>
    <row r="59" customFormat="false" ht="17.25" hidden="false" customHeight="true" outlineLevel="0" collapsed="false">
      <c r="A59" s="208" t="s">
        <v>281</v>
      </c>
      <c r="B59" s="208"/>
      <c r="C59" s="208"/>
      <c r="D59" s="208"/>
      <c r="E59" s="208"/>
      <c r="F59" s="208"/>
      <c r="G59" s="208"/>
      <c r="H59" s="208"/>
      <c r="I59" s="208"/>
      <c r="J59" s="208"/>
      <c r="K59" s="212"/>
    </row>
    <row r="60" customFormat="false" ht="15" hidden="false" customHeight="false" outlineLevel="0" collapsed="false">
      <c r="A60" s="214"/>
      <c r="B60" s="214"/>
      <c r="C60" s="214"/>
      <c r="D60" s="214"/>
      <c r="E60" s="215"/>
      <c r="F60" s="214"/>
      <c r="G60" s="214"/>
      <c r="H60" s="214"/>
      <c r="I60" s="214"/>
      <c r="J60" s="214"/>
    </row>
  </sheetData>
  <mergeCells count="97">
    <mergeCell ref="A1:J1"/>
    <mergeCell ref="A3:A4"/>
    <mergeCell ref="B3:B4"/>
    <mergeCell ref="C3:C4"/>
    <mergeCell ref="D3:D4"/>
    <mergeCell ref="E3:E4"/>
    <mergeCell ref="F3:F4"/>
    <mergeCell ref="G3:J3"/>
    <mergeCell ref="A7:A8"/>
    <mergeCell ref="C7:C8"/>
    <mergeCell ref="D7:D8"/>
    <mergeCell ref="E7:E8"/>
    <mergeCell ref="F7:F8"/>
    <mergeCell ref="G7:G8"/>
    <mergeCell ref="H7:H8"/>
    <mergeCell ref="I7:I8"/>
    <mergeCell ref="J7:J8"/>
    <mergeCell ref="A11:A12"/>
    <mergeCell ref="C11:C12"/>
    <mergeCell ref="D11:D12"/>
    <mergeCell ref="E11:E12"/>
    <mergeCell ref="F11:F12"/>
    <mergeCell ref="G11:G12"/>
    <mergeCell ref="H11:H12"/>
    <mergeCell ref="I11:I12"/>
    <mergeCell ref="J11:J12"/>
    <mergeCell ref="A17:A18"/>
    <mergeCell ref="C17:C18"/>
    <mergeCell ref="D17:D18"/>
    <mergeCell ref="E17:E18"/>
    <mergeCell ref="F17:F18"/>
    <mergeCell ref="G17:G18"/>
    <mergeCell ref="H17:H18"/>
    <mergeCell ref="I17:I18"/>
    <mergeCell ref="J17:J18"/>
    <mergeCell ref="A19:A20"/>
    <mergeCell ref="C19:C20"/>
    <mergeCell ref="D19:D20"/>
    <mergeCell ref="E19:E20"/>
    <mergeCell ref="F19:F20"/>
    <mergeCell ref="G19:G20"/>
    <mergeCell ref="H19:H20"/>
    <mergeCell ref="I19:I20"/>
    <mergeCell ref="J19:J20"/>
    <mergeCell ref="A23:A24"/>
    <mergeCell ref="C23:C24"/>
    <mergeCell ref="D23:D24"/>
    <mergeCell ref="E23:E24"/>
    <mergeCell ref="F23:F24"/>
    <mergeCell ref="G23:G24"/>
    <mergeCell ref="H23:H24"/>
    <mergeCell ref="I23:I24"/>
    <mergeCell ref="J23:J24"/>
    <mergeCell ref="A31:A32"/>
    <mergeCell ref="C31:C32"/>
    <mergeCell ref="D31:D32"/>
    <mergeCell ref="E31:E32"/>
    <mergeCell ref="F31:F32"/>
    <mergeCell ref="G31:G32"/>
    <mergeCell ref="H31:H32"/>
    <mergeCell ref="I31:I32"/>
    <mergeCell ref="J31:J32"/>
    <mergeCell ref="A35:A36"/>
    <mergeCell ref="C35:C36"/>
    <mergeCell ref="D35:D36"/>
    <mergeCell ref="E35:E36"/>
    <mergeCell ref="F35:F36"/>
    <mergeCell ref="G35:G36"/>
    <mergeCell ref="H35:H36"/>
    <mergeCell ref="I35:I36"/>
    <mergeCell ref="J35:J36"/>
    <mergeCell ref="A41:A46"/>
    <mergeCell ref="C41:C46"/>
    <mergeCell ref="D41:D46"/>
    <mergeCell ref="E41:E46"/>
    <mergeCell ref="F41:F46"/>
    <mergeCell ref="G41:G42"/>
    <mergeCell ref="J41:J46"/>
    <mergeCell ref="A48:A49"/>
    <mergeCell ref="B48:B49"/>
    <mergeCell ref="C48:C49"/>
    <mergeCell ref="D48:D49"/>
    <mergeCell ref="E48:E49"/>
    <mergeCell ref="F48:F49"/>
    <mergeCell ref="G48:G49"/>
    <mergeCell ref="H48:H49"/>
    <mergeCell ref="I48:I49"/>
    <mergeCell ref="J48:J49"/>
    <mergeCell ref="A52:J52"/>
    <mergeCell ref="A53:J53"/>
    <mergeCell ref="A54:J54"/>
    <mergeCell ref="A55:J55"/>
    <mergeCell ref="A56:J56"/>
    <mergeCell ref="A57:J57"/>
    <mergeCell ref="K57:P57"/>
    <mergeCell ref="A58:J58"/>
    <mergeCell ref="A59:J59"/>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I57"/>
  <sheetViews>
    <sheetView showFormulas="false" showGridLines="true" showRowColHeaders="true" showZeros="true" rightToLeft="false" tabSelected="false" showOutlineSymbols="true" defaultGridColor="true" view="pageBreakPreview" topLeftCell="A43" colorId="64" zoomScale="95" zoomScaleNormal="100" zoomScalePageLayoutView="95" workbookViewId="0">
      <selection pane="topLeft" activeCell="C41" activeCellId="0" sqref="C41"/>
    </sheetView>
  </sheetViews>
  <sheetFormatPr defaultColWidth="9.1484375" defaultRowHeight="15" zeroHeight="false" outlineLevelRow="0" outlineLevelCol="0"/>
  <cols>
    <col collapsed="false" customWidth="true" hidden="false" outlineLevel="0" max="1" min="1" style="43" width="62.71"/>
    <col collapsed="false" customWidth="false" hidden="false" outlineLevel="0" max="2" min="2" style="43" width="9.14"/>
    <col collapsed="false" customWidth="true" hidden="false" outlineLevel="0" max="6" min="3" style="43" width="14.57"/>
    <col collapsed="false" customWidth="false" hidden="false" outlineLevel="0" max="16384" min="7" style="43" width="9.14"/>
  </cols>
  <sheetData>
    <row r="1" customFormat="false" ht="15" hidden="false" customHeight="true" outlineLevel="0" collapsed="false">
      <c r="A1" s="216" t="s">
        <v>282</v>
      </c>
      <c r="B1" s="216"/>
      <c r="C1" s="216"/>
      <c r="D1" s="216"/>
      <c r="E1" s="216"/>
      <c r="F1" s="216"/>
    </row>
    <row r="2" customFormat="false" ht="15.75" hidden="false" customHeight="false" outlineLevel="0" collapsed="false"/>
    <row r="3" customFormat="false" ht="57.75" hidden="false" customHeight="false" outlineLevel="0" collapsed="false">
      <c r="A3" s="217" t="s">
        <v>38</v>
      </c>
      <c r="B3" s="218" t="s">
        <v>283</v>
      </c>
      <c r="C3" s="218" t="s">
        <v>284</v>
      </c>
      <c r="D3" s="218" t="s">
        <v>285</v>
      </c>
      <c r="E3" s="218" t="s">
        <v>286</v>
      </c>
      <c r="F3" s="218" t="s">
        <v>44</v>
      </c>
      <c r="G3" s="219"/>
      <c r="H3" s="220"/>
      <c r="I3" s="221"/>
    </row>
    <row r="4" customFormat="false" ht="15.75" hidden="false" customHeight="false" outlineLevel="0" collapsed="false">
      <c r="A4" s="222" t="n">
        <v>1</v>
      </c>
      <c r="B4" s="223" t="n">
        <v>2</v>
      </c>
      <c r="C4" s="223" t="n">
        <v>4</v>
      </c>
      <c r="D4" s="223" t="n">
        <v>5</v>
      </c>
      <c r="E4" s="223" t="n">
        <v>6</v>
      </c>
      <c r="F4" s="223" t="n">
        <v>7</v>
      </c>
      <c r="G4" s="219"/>
      <c r="H4" s="220"/>
    </row>
    <row r="5" customFormat="false" ht="29.25" hidden="false" customHeight="false" outlineLevel="0" collapsed="false">
      <c r="A5" s="224" t="s">
        <v>287</v>
      </c>
      <c r="B5" s="223" t="s">
        <v>47</v>
      </c>
      <c r="C5" s="223" t="s">
        <v>47</v>
      </c>
      <c r="D5" s="223" t="s">
        <v>47</v>
      </c>
      <c r="E5" s="223" t="s">
        <v>47</v>
      </c>
      <c r="F5" s="223" t="s">
        <v>47</v>
      </c>
    </row>
    <row r="6" s="65" customFormat="true" ht="29.25" hidden="false" customHeight="false" outlineLevel="0" collapsed="false">
      <c r="A6" s="224" t="s">
        <v>288</v>
      </c>
      <c r="B6" s="225" t="s">
        <v>289</v>
      </c>
      <c r="C6" s="226" t="n">
        <f aca="false">(справочно!E37+справочно!F38)/1000</f>
        <v>59715.38398</v>
      </c>
      <c r="D6" s="226" t="n">
        <f aca="false">'Раздел 1 '!E44/1000</f>
        <v>57857.35199</v>
      </c>
      <c r="E6" s="226" t="n">
        <f aca="false">'Раздел 1 '!F44/1000</f>
        <v>57857.35199</v>
      </c>
      <c r="F6" s="227"/>
    </row>
    <row r="7" customFormat="false" ht="30.75" hidden="false" customHeight="false" outlineLevel="0" collapsed="false">
      <c r="A7" s="228" t="s">
        <v>290</v>
      </c>
      <c r="B7" s="223" t="s">
        <v>289</v>
      </c>
      <c r="C7" s="229" t="n">
        <f aca="false">C6*35%</f>
        <v>20900.384393</v>
      </c>
      <c r="D7" s="229" t="n">
        <f aca="false">D6*35%</f>
        <v>20250.0731965</v>
      </c>
      <c r="E7" s="229" t="n">
        <f aca="false">E6*35%</f>
        <v>20250.0731965</v>
      </c>
      <c r="F7" s="230"/>
    </row>
    <row r="8" customFormat="false" ht="15.75" hidden="false" customHeight="false" outlineLevel="0" collapsed="false">
      <c r="A8" s="228" t="s">
        <v>51</v>
      </c>
      <c r="B8" s="230"/>
      <c r="C8" s="223"/>
      <c r="D8" s="223"/>
      <c r="E8" s="223"/>
      <c r="F8" s="230"/>
    </row>
    <row r="9" s="65" customFormat="true" ht="29.25" hidden="false" customHeight="false" outlineLevel="0" collapsed="false">
      <c r="A9" s="224" t="s">
        <v>291</v>
      </c>
      <c r="B9" s="225" t="s">
        <v>289</v>
      </c>
      <c r="C9" s="226" t="n">
        <f aca="false">6000000/1000</f>
        <v>6000</v>
      </c>
      <c r="D9" s="226" t="n">
        <f aca="false">C9</f>
        <v>6000</v>
      </c>
      <c r="E9" s="226" t="n">
        <f aca="false">C9</f>
        <v>6000</v>
      </c>
      <c r="F9" s="227"/>
    </row>
    <row r="10" customFormat="false" ht="30.75" hidden="false" customHeight="false" outlineLevel="0" collapsed="false">
      <c r="A10" s="228" t="s">
        <v>290</v>
      </c>
      <c r="B10" s="223" t="s">
        <v>289</v>
      </c>
      <c r="C10" s="229" t="n">
        <f aca="false">C9*35%</f>
        <v>2100</v>
      </c>
      <c r="D10" s="229" t="n">
        <f aca="false">C10</f>
        <v>2100</v>
      </c>
      <c r="E10" s="229" t="n">
        <f aca="false">C10</f>
        <v>2100</v>
      </c>
      <c r="F10" s="230"/>
    </row>
    <row r="11" customFormat="false" ht="30.75" hidden="false" customHeight="false" outlineLevel="0" collapsed="false">
      <c r="A11" s="228" t="s">
        <v>292</v>
      </c>
      <c r="B11" s="223" t="s">
        <v>289</v>
      </c>
      <c r="C11" s="229" t="n">
        <f aca="false">(43152696.36/1000)-C9</f>
        <v>37152.69636</v>
      </c>
      <c r="D11" s="229" t="n">
        <f aca="false">C11</f>
        <v>37152.69636</v>
      </c>
      <c r="E11" s="229" t="n">
        <f aca="false">C11</f>
        <v>37152.69636</v>
      </c>
      <c r="F11" s="230"/>
    </row>
    <row r="12" customFormat="false" ht="30.75" hidden="false" customHeight="false" outlineLevel="0" collapsed="false">
      <c r="A12" s="228" t="s">
        <v>290</v>
      </c>
      <c r="B12" s="223" t="s">
        <v>289</v>
      </c>
      <c r="C12" s="229" t="n">
        <f aca="false">C7-C10</f>
        <v>18800.384393</v>
      </c>
      <c r="D12" s="229" t="n">
        <f aca="false">D7-D10</f>
        <v>18150.0731965</v>
      </c>
      <c r="E12" s="229" t="n">
        <f aca="false">E7-E10</f>
        <v>18150.0731965</v>
      </c>
      <c r="F12" s="230"/>
    </row>
    <row r="13" s="65" customFormat="true" ht="43.5" hidden="false" customHeight="false" outlineLevel="0" collapsed="false">
      <c r="A13" s="224" t="s">
        <v>293</v>
      </c>
      <c r="B13" s="225" t="s">
        <v>289</v>
      </c>
      <c r="C13" s="226" t="n">
        <f aca="false">C15+C17</f>
        <v>34302.6</v>
      </c>
      <c r="D13" s="226" t="n">
        <f aca="false">D15+D17</f>
        <v>34302.6</v>
      </c>
      <c r="E13" s="226" t="n">
        <f aca="false">E15+E17</f>
        <v>34302.6</v>
      </c>
      <c r="F13" s="227"/>
    </row>
    <row r="14" customFormat="false" ht="15.75" hidden="false" customHeight="false" outlineLevel="0" collapsed="false">
      <c r="A14" s="228" t="s">
        <v>294</v>
      </c>
      <c r="B14" s="230"/>
      <c r="C14" s="223"/>
      <c r="D14" s="223"/>
      <c r="E14" s="223"/>
      <c r="F14" s="230"/>
    </row>
    <row r="15" customFormat="false" ht="30.75" hidden="false" customHeight="false" outlineLevel="0" collapsed="false">
      <c r="A15" s="228" t="s">
        <v>295</v>
      </c>
      <c r="B15" s="223" t="s">
        <v>289</v>
      </c>
      <c r="C15" s="229" t="n">
        <f aca="false">30267000/1000</f>
        <v>30267</v>
      </c>
      <c r="D15" s="229" t="n">
        <f aca="false">C15</f>
        <v>30267</v>
      </c>
      <c r="E15" s="229" t="n">
        <f aca="false">C15</f>
        <v>30267</v>
      </c>
      <c r="F15" s="230"/>
    </row>
    <row r="16" customFormat="false" ht="30.75" hidden="false" customHeight="false" outlineLevel="0" collapsed="false">
      <c r="A16" s="228" t="s">
        <v>296</v>
      </c>
      <c r="B16" s="223" t="s">
        <v>289</v>
      </c>
      <c r="C16" s="223"/>
      <c r="D16" s="223"/>
      <c r="E16" s="223"/>
      <c r="F16" s="230"/>
    </row>
    <row r="17" customFormat="false" ht="30.75" hidden="false" customHeight="false" outlineLevel="0" collapsed="false">
      <c r="A17" s="228" t="s">
        <v>297</v>
      </c>
      <c r="B17" s="223" t="s">
        <v>289</v>
      </c>
      <c r="C17" s="231" t="n">
        <f aca="false">4035600/1000</f>
        <v>4035.6</v>
      </c>
      <c r="D17" s="231" t="n">
        <f aca="false">C17</f>
        <v>4035.6</v>
      </c>
      <c r="E17" s="231" t="n">
        <f aca="false">C17</f>
        <v>4035.6</v>
      </c>
      <c r="F17" s="230"/>
    </row>
    <row r="18" customFormat="false" ht="30.75" hidden="false" customHeight="false" outlineLevel="0" collapsed="false">
      <c r="A18" s="228" t="s">
        <v>298</v>
      </c>
      <c r="B18" s="223" t="s">
        <v>299</v>
      </c>
      <c r="C18" s="223" t="n">
        <v>59</v>
      </c>
      <c r="D18" s="223" t="n">
        <f aca="false">C18</f>
        <v>59</v>
      </c>
      <c r="E18" s="223" t="n">
        <f aca="false">C18</f>
        <v>59</v>
      </c>
      <c r="F18" s="230"/>
    </row>
    <row r="19" customFormat="false" ht="15.75" hidden="false" customHeight="false" outlineLevel="0" collapsed="false">
      <c r="A19" s="228" t="s">
        <v>51</v>
      </c>
      <c r="B19" s="230"/>
      <c r="C19" s="223"/>
      <c r="D19" s="223"/>
      <c r="E19" s="223"/>
      <c r="F19" s="230"/>
    </row>
    <row r="20" customFormat="false" ht="30.75" hidden="false" customHeight="false" outlineLevel="0" collapsed="false">
      <c r="A20" s="228" t="s">
        <v>300</v>
      </c>
      <c r="B20" s="223" t="s">
        <v>299</v>
      </c>
      <c r="C20" s="223" t="n">
        <v>3</v>
      </c>
      <c r="D20" s="223" t="n">
        <f aca="false">C20</f>
        <v>3</v>
      </c>
      <c r="E20" s="223" t="n">
        <f aca="false">C20</f>
        <v>3</v>
      </c>
      <c r="F20" s="230"/>
    </row>
    <row r="21" customFormat="false" ht="30.75" hidden="false" customHeight="false" outlineLevel="0" collapsed="false">
      <c r="A21" s="228" t="s">
        <v>301</v>
      </c>
      <c r="B21" s="223" t="s">
        <v>299</v>
      </c>
      <c r="C21" s="223" t="n">
        <f aca="false">C18-C20</f>
        <v>56</v>
      </c>
      <c r="D21" s="223" t="n">
        <f aca="false">D18-D20</f>
        <v>56</v>
      </c>
      <c r="E21" s="223" t="n">
        <f aca="false">E18-E20</f>
        <v>56</v>
      </c>
      <c r="F21" s="230"/>
    </row>
    <row r="22" customFormat="false" ht="30.75" hidden="false" customHeight="false" outlineLevel="0" collapsed="false">
      <c r="A22" s="228" t="s">
        <v>302</v>
      </c>
      <c r="B22" s="223" t="s">
        <v>299</v>
      </c>
      <c r="C22" s="223" t="n">
        <v>59</v>
      </c>
      <c r="D22" s="223" t="n">
        <f aca="false">D18</f>
        <v>59</v>
      </c>
      <c r="E22" s="223" t="n">
        <f aca="false">E18</f>
        <v>59</v>
      </c>
      <c r="F22" s="230"/>
    </row>
    <row r="23" customFormat="false" ht="15.75" hidden="false" customHeight="false" outlineLevel="0" collapsed="false">
      <c r="A23" s="228" t="s">
        <v>51</v>
      </c>
      <c r="B23" s="230"/>
      <c r="C23" s="230"/>
      <c r="D23" s="230"/>
      <c r="E23" s="230"/>
      <c r="F23" s="230"/>
    </row>
    <row r="24" customFormat="false" ht="45.75" hidden="false" customHeight="false" outlineLevel="0" collapsed="false">
      <c r="A24" s="228" t="s">
        <v>303</v>
      </c>
      <c r="B24" s="223" t="s">
        <v>299</v>
      </c>
      <c r="C24" s="223" t="n">
        <f aca="false">C20</f>
        <v>3</v>
      </c>
      <c r="D24" s="223" t="n">
        <f aca="false">D20</f>
        <v>3</v>
      </c>
      <c r="E24" s="223" t="n">
        <f aca="false">E20</f>
        <v>3</v>
      </c>
      <c r="F24" s="230"/>
    </row>
    <row r="25" customFormat="false" ht="45.75" hidden="false" customHeight="false" outlineLevel="0" collapsed="false">
      <c r="A25" s="228" t="s">
        <v>304</v>
      </c>
      <c r="B25" s="223" t="s">
        <v>299</v>
      </c>
      <c r="C25" s="223" t="n">
        <f aca="false">C22-C24</f>
        <v>56</v>
      </c>
      <c r="D25" s="223" t="n">
        <f aca="false">D22-D24</f>
        <v>56</v>
      </c>
      <c r="E25" s="223" t="n">
        <f aca="false">E22-E24</f>
        <v>56</v>
      </c>
      <c r="F25" s="230"/>
    </row>
    <row r="26" customFormat="false" ht="45.75" hidden="false" customHeight="false" outlineLevel="0" collapsed="false">
      <c r="A26" s="228" t="s">
        <v>305</v>
      </c>
      <c r="B26" s="223" t="s">
        <v>299</v>
      </c>
      <c r="C26" s="223" t="n">
        <v>33</v>
      </c>
      <c r="D26" s="223" t="n">
        <f aca="false">C26</f>
        <v>33</v>
      </c>
      <c r="E26" s="223" t="n">
        <f aca="false">C26</f>
        <v>33</v>
      </c>
      <c r="F26" s="230"/>
    </row>
    <row r="27" customFormat="false" ht="15.75" hidden="false" customHeight="false" outlineLevel="0" collapsed="false">
      <c r="A27" s="228" t="s">
        <v>294</v>
      </c>
      <c r="B27" s="230"/>
      <c r="C27" s="223"/>
      <c r="D27" s="223"/>
      <c r="E27" s="223"/>
      <c r="F27" s="230"/>
    </row>
    <row r="28" customFormat="false" ht="15.75" hidden="false" customHeight="false" outlineLevel="0" collapsed="false">
      <c r="A28" s="228" t="s">
        <v>295</v>
      </c>
      <c r="B28" s="230"/>
      <c r="C28" s="223" t="n">
        <v>30</v>
      </c>
      <c r="D28" s="223" t="n">
        <f aca="false">C28</f>
        <v>30</v>
      </c>
      <c r="E28" s="223" t="n">
        <f aca="false">C28</f>
        <v>30</v>
      </c>
      <c r="F28" s="230"/>
    </row>
    <row r="29" customFormat="false" ht="15.75" hidden="false" customHeight="false" outlineLevel="0" collapsed="false">
      <c r="A29" s="228" t="s">
        <v>296</v>
      </c>
      <c r="B29" s="230"/>
      <c r="C29" s="223" t="n">
        <v>1</v>
      </c>
      <c r="D29" s="223" t="n">
        <v>1</v>
      </c>
      <c r="E29" s="223" t="n">
        <v>1</v>
      </c>
      <c r="F29" s="230"/>
    </row>
    <row r="30" customFormat="false" ht="15.75" hidden="false" customHeight="false" outlineLevel="0" collapsed="false">
      <c r="A30" s="228" t="s">
        <v>297</v>
      </c>
      <c r="B30" s="230"/>
      <c r="C30" s="223" t="n">
        <v>2</v>
      </c>
      <c r="D30" s="223" t="n">
        <v>2</v>
      </c>
      <c r="E30" s="223" t="n">
        <v>2</v>
      </c>
      <c r="F30" s="230"/>
    </row>
    <row r="31" customFormat="false" ht="45.75" hidden="false" customHeight="false" outlineLevel="0" collapsed="false">
      <c r="A31" s="228" t="s">
        <v>306</v>
      </c>
      <c r="B31" s="223" t="s">
        <v>307</v>
      </c>
      <c r="C31" s="232" t="n">
        <v>84075</v>
      </c>
      <c r="D31" s="232" t="n">
        <v>84075</v>
      </c>
      <c r="E31" s="232" t="n">
        <v>84075</v>
      </c>
      <c r="F31" s="230"/>
    </row>
    <row r="32" customFormat="false" ht="30.75" hidden="false" customHeight="false" outlineLevel="0" collapsed="false">
      <c r="A32" s="228" t="s">
        <v>308</v>
      </c>
      <c r="B32" s="223" t="s">
        <v>307</v>
      </c>
      <c r="C32" s="223" t="s">
        <v>47</v>
      </c>
      <c r="D32" s="223" t="s">
        <v>47</v>
      </c>
      <c r="E32" s="223" t="s">
        <v>47</v>
      </c>
      <c r="F32" s="223" t="s">
        <v>47</v>
      </c>
    </row>
    <row r="33" customFormat="false" ht="30.75" hidden="false" customHeight="false" outlineLevel="0" collapsed="false">
      <c r="A33" s="228" t="s">
        <v>309</v>
      </c>
      <c r="B33" s="230"/>
      <c r="C33" s="230"/>
      <c r="D33" s="230"/>
      <c r="E33" s="230"/>
      <c r="F33" s="230"/>
    </row>
    <row r="34" customFormat="false" ht="15.75" hidden="false" customHeight="false" outlineLevel="0" collapsed="false">
      <c r="A34" s="228" t="s">
        <v>295</v>
      </c>
      <c r="B34" s="223" t="s">
        <v>307</v>
      </c>
      <c r="C34" s="232" t="n">
        <f aca="false">C15/C28/12*1000</f>
        <v>84075</v>
      </c>
      <c r="D34" s="232" t="n">
        <f aca="false">D15/D28/12*1000</f>
        <v>84075</v>
      </c>
      <c r="E34" s="232" t="n">
        <f aca="false">E15/E28/12*1000</f>
        <v>84075</v>
      </c>
      <c r="F34" s="230"/>
    </row>
    <row r="35" customFormat="false" ht="15.75" hidden="false" customHeight="false" outlineLevel="0" collapsed="false">
      <c r="A35" s="228" t="s">
        <v>296</v>
      </c>
      <c r="B35" s="223" t="s">
        <v>307</v>
      </c>
      <c r="C35" s="232" t="n">
        <f aca="false">84075*2</f>
        <v>168150</v>
      </c>
      <c r="D35" s="232" t="n">
        <f aca="false">C35</f>
        <v>168150</v>
      </c>
      <c r="E35" s="232" t="n">
        <f aca="false">C35</f>
        <v>168150</v>
      </c>
      <c r="F35" s="230"/>
    </row>
    <row r="36" customFormat="false" ht="15.75" hidden="false" customHeight="false" outlineLevel="0" collapsed="false">
      <c r="A36" s="228" t="s">
        <v>297</v>
      </c>
      <c r="B36" s="223" t="s">
        <v>307</v>
      </c>
      <c r="C36" s="232" t="n">
        <v>84075</v>
      </c>
      <c r="D36" s="232" t="n">
        <v>84075</v>
      </c>
      <c r="E36" s="232" t="n">
        <v>84075</v>
      </c>
      <c r="F36" s="230"/>
    </row>
    <row r="37" customFormat="false" ht="45.75" hidden="false" customHeight="false" outlineLevel="0" collapsed="false">
      <c r="A37" s="228" t="s">
        <v>310</v>
      </c>
      <c r="B37" s="223" t="s">
        <v>311</v>
      </c>
      <c r="C37" s="229" t="n">
        <f aca="false">(C9/12/C20)/(C6/12/C18)*100</f>
        <v>197.604021167344</v>
      </c>
      <c r="D37" s="229" t="n">
        <f aca="false">C37</f>
        <v>197.604021167344</v>
      </c>
      <c r="E37" s="229" t="n">
        <f aca="false">C37</f>
        <v>197.604021167344</v>
      </c>
      <c r="F37" s="230"/>
    </row>
    <row r="38" customFormat="false" ht="60.75" hidden="false" customHeight="false" outlineLevel="0" collapsed="false">
      <c r="A38" s="228" t="s">
        <v>312</v>
      </c>
      <c r="B38" s="223" t="s">
        <v>311</v>
      </c>
      <c r="C38" s="223" t="s">
        <v>47</v>
      </c>
      <c r="D38" s="223" t="s">
        <v>47</v>
      </c>
      <c r="E38" s="223" t="s">
        <v>47</v>
      </c>
      <c r="F38" s="223" t="s">
        <v>47</v>
      </c>
    </row>
    <row r="39" customFormat="false" ht="30.75" hidden="false" customHeight="false" outlineLevel="0" collapsed="false">
      <c r="A39" s="228" t="s">
        <v>309</v>
      </c>
      <c r="B39" s="230"/>
      <c r="C39" s="230"/>
      <c r="D39" s="230"/>
      <c r="E39" s="230"/>
      <c r="F39" s="230"/>
    </row>
    <row r="40" customFormat="false" ht="15.75" hidden="false" customHeight="false" outlineLevel="0" collapsed="false">
      <c r="A40" s="228" t="s">
        <v>295</v>
      </c>
      <c r="B40" s="223" t="s">
        <v>311</v>
      </c>
      <c r="C40" s="229" t="n">
        <f aca="false">C34/C31*100</f>
        <v>100</v>
      </c>
      <c r="D40" s="229" t="n">
        <f aca="false">D34/D31*100</f>
        <v>100</v>
      </c>
      <c r="E40" s="233" t="n">
        <f aca="false">E34/E31*100</f>
        <v>100</v>
      </c>
      <c r="F40" s="230"/>
    </row>
    <row r="41" customFormat="false" ht="15.75" hidden="false" customHeight="false" outlineLevel="0" collapsed="false">
      <c r="A41" s="228" t="s">
        <v>296</v>
      </c>
      <c r="B41" s="223" t="s">
        <v>311</v>
      </c>
      <c r="C41" s="223"/>
      <c r="D41" s="223"/>
      <c r="E41" s="223"/>
      <c r="F41" s="230"/>
    </row>
    <row r="42" customFormat="false" ht="15.75" hidden="false" customHeight="false" outlineLevel="0" collapsed="false">
      <c r="A42" s="228" t="s">
        <v>297</v>
      </c>
      <c r="B42" s="223" t="s">
        <v>311</v>
      </c>
      <c r="C42" s="233" t="n">
        <f aca="false">C36/C31*100</f>
        <v>100</v>
      </c>
      <c r="D42" s="233" t="n">
        <f aca="false">D36/D31*100</f>
        <v>100</v>
      </c>
      <c r="E42" s="233" t="n">
        <f aca="false">E36/E31*100</f>
        <v>100</v>
      </c>
      <c r="F42" s="230"/>
    </row>
    <row r="43" customFormat="false" ht="29.25" hidden="false" customHeight="false" outlineLevel="0" collapsed="false">
      <c r="A43" s="224" t="s">
        <v>313</v>
      </c>
      <c r="B43" s="223" t="s">
        <v>47</v>
      </c>
      <c r="C43" s="223" t="s">
        <v>47</v>
      </c>
      <c r="D43" s="223" t="s">
        <v>47</v>
      </c>
      <c r="E43" s="223" t="s">
        <v>47</v>
      </c>
      <c r="F43" s="223" t="s">
        <v>47</v>
      </c>
    </row>
    <row r="44" customFormat="false" ht="30.75" hidden="false" customHeight="false" outlineLevel="0" collapsed="false">
      <c r="A44" s="228" t="s">
        <v>314</v>
      </c>
      <c r="B44" s="223" t="s">
        <v>315</v>
      </c>
      <c r="C44" s="229" t="n">
        <v>5274.1</v>
      </c>
      <c r="D44" s="229" t="n">
        <v>5274.1</v>
      </c>
      <c r="E44" s="229" t="n">
        <v>5274.1</v>
      </c>
      <c r="F44" s="230"/>
    </row>
    <row r="45" customFormat="false" ht="15.75" hidden="false" customHeight="false" outlineLevel="0" collapsed="false">
      <c r="A45" s="228" t="s">
        <v>51</v>
      </c>
      <c r="B45" s="230"/>
      <c r="C45" s="230"/>
      <c r="D45" s="230"/>
      <c r="E45" s="230"/>
      <c r="F45" s="230"/>
    </row>
    <row r="46" customFormat="false" ht="30.75" hidden="false" customHeight="false" outlineLevel="0" collapsed="false">
      <c r="A46" s="228" t="s">
        <v>316</v>
      </c>
      <c r="B46" s="223" t="s">
        <v>315</v>
      </c>
      <c r="C46" s="230"/>
      <c r="D46" s="230"/>
      <c r="E46" s="230"/>
      <c r="F46" s="230"/>
    </row>
    <row r="47" customFormat="false" ht="45.75" hidden="false" customHeight="false" outlineLevel="0" collapsed="false">
      <c r="A47" s="228" t="s">
        <v>317</v>
      </c>
      <c r="B47" s="223" t="s">
        <v>315</v>
      </c>
      <c r="C47" s="230"/>
      <c r="D47" s="230"/>
      <c r="E47" s="230"/>
      <c r="F47" s="230"/>
    </row>
    <row r="48" customFormat="false" ht="15.75" hidden="false" customHeight="false" outlineLevel="0" collapsed="false">
      <c r="A48" s="228" t="s">
        <v>318</v>
      </c>
      <c r="B48" s="223" t="s">
        <v>315</v>
      </c>
      <c r="C48" s="230"/>
      <c r="D48" s="230"/>
      <c r="E48" s="230"/>
      <c r="F48" s="230"/>
    </row>
    <row r="49" customFormat="false" ht="30.75" hidden="false" customHeight="false" outlineLevel="0" collapsed="false">
      <c r="A49" s="228" t="s">
        <v>319</v>
      </c>
      <c r="B49" s="223" t="s">
        <v>289</v>
      </c>
      <c r="C49" s="234" t="n">
        <f aca="false">'Раздел 1 '!D93/1000</f>
        <v>6768.2</v>
      </c>
      <c r="D49" s="234" t="n">
        <f aca="false">'Раздел 1 '!E93/1000</f>
        <v>6648.2</v>
      </c>
      <c r="E49" s="234" t="n">
        <f aca="false">'Раздел 1 '!F93/1000</f>
        <v>6648.2</v>
      </c>
      <c r="F49" s="230"/>
    </row>
    <row r="50" customFormat="false" ht="15.75" hidden="false" customHeight="false" outlineLevel="0" collapsed="false">
      <c r="A50" s="228" t="s">
        <v>51</v>
      </c>
      <c r="B50" s="230"/>
      <c r="C50" s="230"/>
      <c r="D50" s="230"/>
      <c r="E50" s="230"/>
      <c r="F50" s="230"/>
    </row>
    <row r="51" customFormat="false" ht="45.75" hidden="false" customHeight="false" outlineLevel="0" collapsed="false">
      <c r="A51" s="228" t="s">
        <v>320</v>
      </c>
      <c r="B51" s="223" t="s">
        <v>289</v>
      </c>
      <c r="C51" s="230"/>
      <c r="D51" s="230"/>
      <c r="E51" s="230"/>
      <c r="F51" s="230"/>
    </row>
    <row r="52" customFormat="false" ht="45.75" hidden="false" customHeight="false" outlineLevel="0" collapsed="false">
      <c r="A52" s="228" t="s">
        <v>321</v>
      </c>
      <c r="B52" s="223" t="s">
        <v>322</v>
      </c>
      <c r="C52" s="223" t="n">
        <v>0.8</v>
      </c>
      <c r="D52" s="223" t="n">
        <v>0.8</v>
      </c>
      <c r="E52" s="223" t="n">
        <v>0.8</v>
      </c>
      <c r="F52" s="230"/>
    </row>
    <row r="53" customFormat="false" ht="60.75" hidden="false" customHeight="false" outlineLevel="0" collapsed="false">
      <c r="A53" s="228" t="s">
        <v>323</v>
      </c>
      <c r="B53" s="223" t="s">
        <v>322</v>
      </c>
      <c r="C53" s="223" t="n">
        <v>2.8</v>
      </c>
      <c r="D53" s="223" t="n">
        <v>2.8</v>
      </c>
      <c r="E53" s="223" t="n">
        <v>2.8</v>
      </c>
      <c r="F53" s="230"/>
    </row>
    <row r="54" customFormat="false" ht="60.75" hidden="false" customHeight="false" outlineLevel="0" collapsed="false">
      <c r="A54" s="228" t="s">
        <v>324</v>
      </c>
      <c r="B54" s="223" t="s">
        <v>322</v>
      </c>
      <c r="C54" s="230"/>
      <c r="D54" s="230"/>
      <c r="E54" s="230"/>
      <c r="F54" s="230"/>
    </row>
    <row r="55" customFormat="false" ht="15.75" hidden="false" customHeight="false" outlineLevel="0" collapsed="false">
      <c r="A55" s="228" t="s">
        <v>51</v>
      </c>
      <c r="B55" s="228" t="s">
        <v>322</v>
      </c>
      <c r="C55" s="230"/>
      <c r="D55" s="230"/>
      <c r="E55" s="230"/>
      <c r="F55" s="230"/>
    </row>
    <row r="56" customFormat="false" ht="15.75" hidden="false" customHeight="false" outlineLevel="0" collapsed="false">
      <c r="A56" s="228" t="s">
        <v>325</v>
      </c>
      <c r="B56" s="228" t="s">
        <v>322</v>
      </c>
      <c r="C56" s="230"/>
      <c r="D56" s="230"/>
      <c r="E56" s="230"/>
      <c r="F56" s="230"/>
    </row>
    <row r="57" customFormat="false" ht="15.75" hidden="false" customHeight="false" outlineLevel="0" collapsed="false">
      <c r="A57" s="228" t="s">
        <v>326</v>
      </c>
      <c r="B57" s="228" t="s">
        <v>322</v>
      </c>
      <c r="C57" s="230"/>
      <c r="D57" s="230"/>
      <c r="E57" s="230"/>
      <c r="F57" s="230"/>
    </row>
  </sheetData>
  <mergeCells count="1">
    <mergeCell ref="A1:F1"/>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H30"/>
  <sheetViews>
    <sheetView showFormulas="false" showGridLines="true" showRowColHeaders="true" showZeros="true" rightToLeft="false" tabSelected="true" showOutlineSymbols="true" defaultGridColor="true" view="pageBreakPreview" topLeftCell="A13" colorId="64" zoomScale="96" zoomScaleNormal="100" zoomScalePageLayoutView="96" workbookViewId="0">
      <selection pane="topLeft" activeCell="A20" activeCellId="0" sqref="A20"/>
    </sheetView>
  </sheetViews>
  <sheetFormatPr defaultColWidth="9.1484375" defaultRowHeight="15" zeroHeight="false" outlineLevelRow="0" outlineLevelCol="0"/>
  <cols>
    <col collapsed="false" customWidth="true" hidden="false" outlineLevel="0" max="1" min="1" style="43" width="51.86"/>
    <col collapsed="false" customWidth="true" hidden="false" outlineLevel="0" max="2" min="2" style="43" width="17.42"/>
    <col collapsed="false" customWidth="true" hidden="false" outlineLevel="0" max="3" min="3" style="43" width="31.15"/>
    <col collapsed="false" customWidth="true" hidden="false" outlineLevel="0" max="4" min="4" style="43" width="28.42"/>
    <col collapsed="false" customWidth="false" hidden="false" outlineLevel="0" max="16384" min="5" style="43" width="9.14"/>
  </cols>
  <sheetData>
    <row r="1" customFormat="false" ht="42.75" hidden="false" customHeight="true" outlineLevel="0" collapsed="false">
      <c r="A1" s="235" t="s">
        <v>327</v>
      </c>
      <c r="B1" s="235"/>
      <c r="C1" s="235"/>
      <c r="D1" s="235"/>
    </row>
    <row r="2" customFormat="false" ht="15.75" hidden="false" customHeight="false" outlineLevel="0" collapsed="false"/>
    <row r="3" customFormat="false" ht="96" hidden="false" customHeight="true" outlineLevel="0" collapsed="false">
      <c r="A3" s="217" t="s">
        <v>328</v>
      </c>
      <c r="B3" s="218" t="s">
        <v>329</v>
      </c>
      <c r="C3" s="218" t="s">
        <v>330</v>
      </c>
      <c r="D3" s="218" t="s">
        <v>331</v>
      </c>
    </row>
    <row r="4" customFormat="false" ht="71.25" hidden="false" customHeight="true" outlineLevel="0" collapsed="false">
      <c r="A4" s="224" t="s">
        <v>332</v>
      </c>
      <c r="B4" s="227"/>
      <c r="C4" s="230"/>
      <c r="D4" s="227"/>
    </row>
    <row r="5" customFormat="false" ht="29.25" hidden="false" customHeight="true" outlineLevel="0" collapsed="false">
      <c r="A5" s="224" t="s">
        <v>333</v>
      </c>
      <c r="B5" s="225" t="n">
        <v>2025</v>
      </c>
      <c r="C5" s="223" t="s">
        <v>334</v>
      </c>
      <c r="D5" s="226" t="n">
        <v>150</v>
      </c>
    </row>
    <row r="6" customFormat="false" ht="43.5" hidden="false" customHeight="true" outlineLevel="0" collapsed="false">
      <c r="A6" s="224" t="s">
        <v>335</v>
      </c>
      <c r="B6" s="225" t="s">
        <v>336</v>
      </c>
      <c r="C6" s="223" t="s">
        <v>337</v>
      </c>
      <c r="D6" s="225" t="s">
        <v>338</v>
      </c>
    </row>
    <row r="7" customFormat="false" ht="57.75" hidden="false" customHeight="true" outlineLevel="0" collapsed="false">
      <c r="A7" s="224" t="s">
        <v>339</v>
      </c>
      <c r="B7" s="227"/>
      <c r="C7" s="230"/>
      <c r="D7" s="227"/>
    </row>
    <row r="8" customFormat="false" ht="59.25" hidden="false" customHeight="true" outlineLevel="0" collapsed="false">
      <c r="A8" s="224" t="s">
        <v>340</v>
      </c>
      <c r="B8" s="225" t="s">
        <v>336</v>
      </c>
      <c r="C8" s="230" t="s">
        <v>341</v>
      </c>
      <c r="D8" s="225" t="s">
        <v>342</v>
      </c>
    </row>
    <row r="9" customFormat="false" ht="57" hidden="false" customHeight="true" outlineLevel="0" collapsed="false">
      <c r="A9" s="224" t="s">
        <v>343</v>
      </c>
      <c r="B9" s="225"/>
      <c r="C9" s="223"/>
      <c r="D9" s="226" t="n">
        <f aca="false">D10+D11</f>
        <v>11193.68</v>
      </c>
    </row>
    <row r="10" customFormat="false" ht="45.75" hidden="false" customHeight="false" outlineLevel="0" collapsed="false">
      <c r="A10" s="224" t="s">
        <v>344</v>
      </c>
      <c r="B10" s="225" t="n">
        <v>2025</v>
      </c>
      <c r="C10" s="223" t="s">
        <v>345</v>
      </c>
      <c r="D10" s="226" t="n">
        <v>3099.98</v>
      </c>
    </row>
    <row r="11" customFormat="false" ht="45.75" hidden="false" customHeight="false" outlineLevel="0" collapsed="false">
      <c r="A11" s="224" t="s">
        <v>346</v>
      </c>
      <c r="B11" s="225" t="n">
        <v>2025</v>
      </c>
      <c r="C11" s="223" t="s">
        <v>345</v>
      </c>
      <c r="D11" s="226" t="n">
        <v>8093.7</v>
      </c>
    </row>
    <row r="12" customFormat="false" ht="60.75" hidden="false" customHeight="true" outlineLevel="0" collapsed="false">
      <c r="A12" s="224" t="s">
        <v>347</v>
      </c>
      <c r="B12" s="227"/>
      <c r="C12" s="230"/>
      <c r="D12" s="227"/>
    </row>
    <row r="13" customFormat="false" ht="33.75" hidden="false" customHeight="true" outlineLevel="0" collapsed="false">
      <c r="A13" s="224" t="s">
        <v>348</v>
      </c>
      <c r="B13" s="225" t="n">
        <v>2025</v>
      </c>
      <c r="C13" s="223" t="s">
        <v>349</v>
      </c>
      <c r="D13" s="225" t="s">
        <v>342</v>
      </c>
    </row>
    <row r="14" customFormat="false" ht="15.75" hidden="false" customHeight="false" outlineLevel="0" collapsed="false">
      <c r="A14" s="228" t="s">
        <v>350</v>
      </c>
      <c r="B14" s="223" t="s">
        <v>47</v>
      </c>
      <c r="C14" s="223" t="s">
        <v>47</v>
      </c>
      <c r="D14" s="230"/>
    </row>
    <row r="16" customFormat="false" ht="15" hidden="false" customHeight="false" outlineLevel="0" collapsed="false">
      <c r="A16" s="43" t="s">
        <v>351</v>
      </c>
    </row>
    <row r="17" customFormat="false" ht="15" hidden="false" customHeight="false" outlineLevel="0" collapsed="false">
      <c r="A17" s="43" t="s">
        <v>352</v>
      </c>
      <c r="E17" s="236"/>
      <c r="F17" s="236"/>
      <c r="G17" s="236"/>
      <c r="H17" s="236"/>
    </row>
    <row r="18" customFormat="false" ht="15" hidden="false" customHeight="false" outlineLevel="0" collapsed="false">
      <c r="A18" s="43" t="s">
        <v>353</v>
      </c>
      <c r="E18" s="237"/>
      <c r="F18" s="236"/>
      <c r="G18" s="236"/>
      <c r="H18" s="236"/>
    </row>
    <row r="19" customFormat="false" ht="15" hidden="false" customHeight="false" outlineLevel="0" collapsed="false">
      <c r="A19" s="43" t="s">
        <v>354</v>
      </c>
      <c r="E19" s="237"/>
      <c r="F19" s="236"/>
      <c r="G19" s="236"/>
      <c r="H19" s="236"/>
    </row>
    <row r="20" customFormat="false" ht="15" hidden="false" customHeight="false" outlineLevel="0" collapsed="false">
      <c r="A20" s="43" t="s">
        <v>355</v>
      </c>
      <c r="E20" s="236"/>
      <c r="F20" s="236"/>
      <c r="G20" s="236"/>
      <c r="H20" s="236"/>
    </row>
    <row r="22" customFormat="false" ht="15" hidden="false" customHeight="false" outlineLevel="0" collapsed="false">
      <c r="A22" s="41" t="s">
        <v>356</v>
      </c>
      <c r="B22" s="43" t="s">
        <v>357</v>
      </c>
    </row>
    <row r="23" customFormat="false" ht="15" hidden="false" customHeight="false" outlineLevel="0" collapsed="false">
      <c r="A23" s="43" t="s">
        <v>358</v>
      </c>
    </row>
    <row r="24" customFormat="false" ht="15" hidden="false" customHeight="false" outlineLevel="0" collapsed="false">
      <c r="A24" s="43" t="s">
        <v>359</v>
      </c>
    </row>
    <row r="25" customFormat="false" ht="15" hidden="false" customHeight="false" outlineLevel="0" collapsed="false">
      <c r="A25" s="43" t="s">
        <v>360</v>
      </c>
    </row>
    <row r="26" customFormat="false" ht="15" hidden="false" customHeight="false" outlineLevel="0" collapsed="false">
      <c r="A26" s="43" t="s">
        <v>361</v>
      </c>
    </row>
    <row r="27" customFormat="false" ht="15" hidden="false" customHeight="false" outlineLevel="0" collapsed="false">
      <c r="A27" s="43" t="s">
        <v>362</v>
      </c>
    </row>
    <row r="28" customFormat="false" ht="15" hidden="false" customHeight="false" outlineLevel="0" collapsed="false">
      <c r="A28" s="43" t="s">
        <v>363</v>
      </c>
    </row>
    <row r="30" customFormat="false" ht="43.5" hidden="false" customHeight="true" outlineLevel="0" collapsed="false">
      <c r="A30" s="238" t="s">
        <v>364</v>
      </c>
      <c r="B30" s="238"/>
      <c r="C30" s="238"/>
      <c r="D30" s="238"/>
    </row>
  </sheetData>
  <mergeCells count="2">
    <mergeCell ref="A1:D1"/>
    <mergeCell ref="A30:D30"/>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DC16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8" activeCellId="0" sqref="A38"/>
    </sheetView>
  </sheetViews>
  <sheetFormatPr defaultColWidth="0.859375" defaultRowHeight="15" zeroHeight="false" outlineLevelRow="0" outlineLevelCol="0"/>
  <cols>
    <col collapsed="false" customWidth="true" hidden="false" outlineLevel="0" max="97" min="1" style="239" width="1.14"/>
    <col collapsed="false" customWidth="false" hidden="false" outlineLevel="0" max="248" min="98" style="239" width="0.86"/>
    <col collapsed="false" customWidth="true" hidden="false" outlineLevel="0" max="249" min="249" style="239" width="1"/>
    <col collapsed="false" customWidth="false" hidden="false" outlineLevel="0" max="504" min="250" style="239" width="0.86"/>
    <col collapsed="false" customWidth="true" hidden="false" outlineLevel="0" max="505" min="505" style="239" width="7.57"/>
    <col collapsed="false" customWidth="false" hidden="false" outlineLevel="0" max="760" min="506" style="239" width="0.86"/>
    <col collapsed="false" customWidth="true" hidden="false" outlineLevel="0" max="761" min="761" style="239" width="7.57"/>
    <col collapsed="false" customWidth="false" hidden="false" outlineLevel="0" max="1016" min="762" style="239" width="0.86"/>
    <col collapsed="false" customWidth="true" hidden="false" outlineLevel="0" max="1017" min="1017" style="239" width="7.57"/>
    <col collapsed="false" customWidth="false" hidden="false" outlineLevel="0" max="1272" min="1018" style="239" width="0.86"/>
    <col collapsed="false" customWidth="true" hidden="false" outlineLevel="0" max="1273" min="1273" style="239" width="7.57"/>
    <col collapsed="false" customWidth="false" hidden="false" outlineLevel="0" max="1528" min="1274" style="239" width="0.86"/>
    <col collapsed="false" customWidth="true" hidden="false" outlineLevel="0" max="1529" min="1529" style="239" width="7.57"/>
    <col collapsed="false" customWidth="false" hidden="false" outlineLevel="0" max="1784" min="1530" style="239" width="0.86"/>
    <col collapsed="false" customWidth="true" hidden="false" outlineLevel="0" max="1785" min="1785" style="239" width="7.57"/>
    <col collapsed="false" customWidth="false" hidden="false" outlineLevel="0" max="2040" min="1786" style="239" width="0.86"/>
    <col collapsed="false" customWidth="true" hidden="false" outlineLevel="0" max="2041" min="2041" style="239" width="7.57"/>
    <col collapsed="false" customWidth="false" hidden="false" outlineLevel="0" max="2296" min="2042" style="239" width="0.86"/>
    <col collapsed="false" customWidth="true" hidden="false" outlineLevel="0" max="2297" min="2297" style="239" width="7.57"/>
    <col collapsed="false" customWidth="false" hidden="false" outlineLevel="0" max="2552" min="2298" style="239" width="0.86"/>
    <col collapsed="false" customWidth="true" hidden="false" outlineLevel="0" max="2553" min="2553" style="239" width="7.57"/>
    <col collapsed="false" customWidth="false" hidden="false" outlineLevel="0" max="2808" min="2554" style="239" width="0.86"/>
    <col collapsed="false" customWidth="true" hidden="false" outlineLevel="0" max="2809" min="2809" style="239" width="7.57"/>
    <col collapsed="false" customWidth="false" hidden="false" outlineLevel="0" max="3064" min="2810" style="239" width="0.86"/>
    <col collapsed="false" customWidth="true" hidden="false" outlineLevel="0" max="3065" min="3065" style="239" width="7.57"/>
    <col collapsed="false" customWidth="false" hidden="false" outlineLevel="0" max="3320" min="3066" style="239" width="0.86"/>
    <col collapsed="false" customWidth="true" hidden="false" outlineLevel="0" max="3321" min="3321" style="239" width="7.57"/>
    <col collapsed="false" customWidth="false" hidden="false" outlineLevel="0" max="3576" min="3322" style="239" width="0.86"/>
    <col collapsed="false" customWidth="true" hidden="false" outlineLevel="0" max="3577" min="3577" style="239" width="7.57"/>
    <col collapsed="false" customWidth="false" hidden="false" outlineLevel="0" max="3832" min="3578" style="239" width="0.86"/>
    <col collapsed="false" customWidth="true" hidden="false" outlineLevel="0" max="3833" min="3833" style="239" width="7.57"/>
    <col collapsed="false" customWidth="false" hidden="false" outlineLevel="0" max="4088" min="3834" style="239" width="0.86"/>
    <col collapsed="false" customWidth="true" hidden="false" outlineLevel="0" max="4089" min="4089" style="239" width="7.57"/>
    <col collapsed="false" customWidth="false" hidden="false" outlineLevel="0" max="4344" min="4090" style="239" width="0.86"/>
    <col collapsed="false" customWidth="true" hidden="false" outlineLevel="0" max="4345" min="4345" style="239" width="7.57"/>
    <col collapsed="false" customWidth="false" hidden="false" outlineLevel="0" max="4600" min="4346" style="239" width="0.86"/>
    <col collapsed="false" customWidth="true" hidden="false" outlineLevel="0" max="4601" min="4601" style="239" width="7.57"/>
    <col collapsed="false" customWidth="false" hidden="false" outlineLevel="0" max="4856" min="4602" style="239" width="0.86"/>
    <col collapsed="false" customWidth="true" hidden="false" outlineLevel="0" max="4857" min="4857" style="239" width="7.57"/>
    <col collapsed="false" customWidth="false" hidden="false" outlineLevel="0" max="5112" min="4858" style="239" width="0.86"/>
    <col collapsed="false" customWidth="true" hidden="false" outlineLevel="0" max="5113" min="5113" style="239" width="7.57"/>
    <col collapsed="false" customWidth="false" hidden="false" outlineLevel="0" max="5368" min="5114" style="239" width="0.86"/>
    <col collapsed="false" customWidth="true" hidden="false" outlineLevel="0" max="5369" min="5369" style="239" width="7.57"/>
    <col collapsed="false" customWidth="false" hidden="false" outlineLevel="0" max="5624" min="5370" style="239" width="0.86"/>
    <col collapsed="false" customWidth="true" hidden="false" outlineLevel="0" max="5625" min="5625" style="239" width="7.57"/>
    <col collapsed="false" customWidth="false" hidden="false" outlineLevel="0" max="5880" min="5626" style="239" width="0.86"/>
    <col collapsed="false" customWidth="true" hidden="false" outlineLevel="0" max="5881" min="5881" style="239" width="7.57"/>
    <col collapsed="false" customWidth="false" hidden="false" outlineLevel="0" max="6136" min="5882" style="239" width="0.86"/>
    <col collapsed="false" customWidth="true" hidden="false" outlineLevel="0" max="6137" min="6137" style="239" width="7.57"/>
    <col collapsed="false" customWidth="false" hidden="false" outlineLevel="0" max="6392" min="6138" style="239" width="0.86"/>
    <col collapsed="false" customWidth="true" hidden="false" outlineLevel="0" max="6393" min="6393" style="239" width="7.57"/>
    <col collapsed="false" customWidth="false" hidden="false" outlineLevel="0" max="6648" min="6394" style="239" width="0.86"/>
    <col collapsed="false" customWidth="true" hidden="false" outlineLevel="0" max="6649" min="6649" style="239" width="7.57"/>
    <col collapsed="false" customWidth="false" hidden="false" outlineLevel="0" max="6904" min="6650" style="239" width="0.86"/>
    <col collapsed="false" customWidth="true" hidden="false" outlineLevel="0" max="6905" min="6905" style="239" width="7.57"/>
    <col collapsed="false" customWidth="false" hidden="false" outlineLevel="0" max="7160" min="6906" style="239" width="0.86"/>
    <col collapsed="false" customWidth="true" hidden="false" outlineLevel="0" max="7161" min="7161" style="239" width="7.57"/>
    <col collapsed="false" customWidth="false" hidden="false" outlineLevel="0" max="7416" min="7162" style="239" width="0.86"/>
    <col collapsed="false" customWidth="true" hidden="false" outlineLevel="0" max="7417" min="7417" style="239" width="7.57"/>
    <col collapsed="false" customWidth="false" hidden="false" outlineLevel="0" max="7672" min="7418" style="239" width="0.86"/>
    <col collapsed="false" customWidth="true" hidden="false" outlineLevel="0" max="7673" min="7673" style="239" width="7.57"/>
    <col collapsed="false" customWidth="false" hidden="false" outlineLevel="0" max="7928" min="7674" style="239" width="0.86"/>
    <col collapsed="false" customWidth="true" hidden="false" outlineLevel="0" max="7929" min="7929" style="239" width="7.57"/>
    <col collapsed="false" customWidth="false" hidden="false" outlineLevel="0" max="8184" min="7930" style="239" width="0.86"/>
    <col collapsed="false" customWidth="true" hidden="false" outlineLevel="0" max="8185" min="8185" style="239" width="7.57"/>
    <col collapsed="false" customWidth="false" hidden="false" outlineLevel="0" max="8440" min="8186" style="239" width="0.86"/>
    <col collapsed="false" customWidth="true" hidden="false" outlineLevel="0" max="8441" min="8441" style="239" width="7.57"/>
    <col collapsed="false" customWidth="false" hidden="false" outlineLevel="0" max="8696" min="8442" style="239" width="0.86"/>
    <col collapsed="false" customWidth="true" hidden="false" outlineLevel="0" max="8697" min="8697" style="239" width="7.57"/>
    <col collapsed="false" customWidth="false" hidden="false" outlineLevel="0" max="8952" min="8698" style="239" width="0.86"/>
    <col collapsed="false" customWidth="true" hidden="false" outlineLevel="0" max="8953" min="8953" style="239" width="7.57"/>
    <col collapsed="false" customWidth="false" hidden="false" outlineLevel="0" max="9208" min="8954" style="239" width="0.86"/>
    <col collapsed="false" customWidth="true" hidden="false" outlineLevel="0" max="9209" min="9209" style="239" width="7.57"/>
    <col collapsed="false" customWidth="false" hidden="false" outlineLevel="0" max="9464" min="9210" style="239" width="0.86"/>
    <col collapsed="false" customWidth="true" hidden="false" outlineLevel="0" max="9465" min="9465" style="239" width="7.57"/>
    <col collapsed="false" customWidth="false" hidden="false" outlineLevel="0" max="9720" min="9466" style="239" width="0.86"/>
    <col collapsed="false" customWidth="true" hidden="false" outlineLevel="0" max="9721" min="9721" style="239" width="7.57"/>
    <col collapsed="false" customWidth="false" hidden="false" outlineLevel="0" max="9976" min="9722" style="239" width="0.86"/>
    <col collapsed="false" customWidth="true" hidden="false" outlineLevel="0" max="9977" min="9977" style="239" width="7.57"/>
    <col collapsed="false" customWidth="false" hidden="false" outlineLevel="0" max="10232" min="9978" style="239" width="0.86"/>
    <col collapsed="false" customWidth="true" hidden="false" outlineLevel="0" max="10233" min="10233" style="239" width="7.57"/>
    <col collapsed="false" customWidth="false" hidden="false" outlineLevel="0" max="10488" min="10234" style="239" width="0.86"/>
    <col collapsed="false" customWidth="true" hidden="false" outlineLevel="0" max="10489" min="10489" style="239" width="7.57"/>
    <col collapsed="false" customWidth="false" hidden="false" outlineLevel="0" max="10744" min="10490" style="239" width="0.86"/>
    <col collapsed="false" customWidth="true" hidden="false" outlineLevel="0" max="10745" min="10745" style="239" width="7.57"/>
    <col collapsed="false" customWidth="false" hidden="false" outlineLevel="0" max="11000" min="10746" style="239" width="0.86"/>
    <col collapsed="false" customWidth="true" hidden="false" outlineLevel="0" max="11001" min="11001" style="239" width="7.57"/>
    <col collapsed="false" customWidth="false" hidden="false" outlineLevel="0" max="11256" min="11002" style="239" width="0.86"/>
    <col collapsed="false" customWidth="true" hidden="false" outlineLevel="0" max="11257" min="11257" style="239" width="7.57"/>
    <col collapsed="false" customWidth="false" hidden="false" outlineLevel="0" max="11512" min="11258" style="239" width="0.86"/>
    <col collapsed="false" customWidth="true" hidden="false" outlineLevel="0" max="11513" min="11513" style="239" width="7.57"/>
    <col collapsed="false" customWidth="false" hidden="false" outlineLevel="0" max="11768" min="11514" style="239" width="0.86"/>
    <col collapsed="false" customWidth="true" hidden="false" outlineLevel="0" max="11769" min="11769" style="239" width="7.57"/>
    <col collapsed="false" customWidth="false" hidden="false" outlineLevel="0" max="12024" min="11770" style="239" width="0.86"/>
    <col collapsed="false" customWidth="true" hidden="false" outlineLevel="0" max="12025" min="12025" style="239" width="7.57"/>
    <col collapsed="false" customWidth="false" hidden="false" outlineLevel="0" max="12280" min="12026" style="239" width="0.86"/>
    <col collapsed="false" customWidth="true" hidden="false" outlineLevel="0" max="12281" min="12281" style="239" width="7.57"/>
    <col collapsed="false" customWidth="false" hidden="false" outlineLevel="0" max="12536" min="12282" style="239" width="0.86"/>
    <col collapsed="false" customWidth="true" hidden="false" outlineLevel="0" max="12537" min="12537" style="239" width="7.57"/>
    <col collapsed="false" customWidth="false" hidden="false" outlineLevel="0" max="12792" min="12538" style="239" width="0.86"/>
    <col collapsed="false" customWidth="true" hidden="false" outlineLevel="0" max="12793" min="12793" style="239" width="7.57"/>
    <col collapsed="false" customWidth="false" hidden="false" outlineLevel="0" max="13048" min="12794" style="239" width="0.86"/>
    <col collapsed="false" customWidth="true" hidden="false" outlineLevel="0" max="13049" min="13049" style="239" width="7.57"/>
    <col collapsed="false" customWidth="false" hidden="false" outlineLevel="0" max="13304" min="13050" style="239" width="0.86"/>
    <col collapsed="false" customWidth="true" hidden="false" outlineLevel="0" max="13305" min="13305" style="239" width="7.57"/>
    <col collapsed="false" customWidth="false" hidden="false" outlineLevel="0" max="13560" min="13306" style="239" width="0.86"/>
    <col collapsed="false" customWidth="true" hidden="false" outlineLevel="0" max="13561" min="13561" style="239" width="7.57"/>
    <col collapsed="false" customWidth="false" hidden="false" outlineLevel="0" max="13816" min="13562" style="239" width="0.86"/>
    <col collapsed="false" customWidth="true" hidden="false" outlineLevel="0" max="13817" min="13817" style="239" width="7.57"/>
    <col collapsed="false" customWidth="false" hidden="false" outlineLevel="0" max="14072" min="13818" style="239" width="0.86"/>
    <col collapsed="false" customWidth="true" hidden="false" outlineLevel="0" max="14073" min="14073" style="239" width="7.57"/>
    <col collapsed="false" customWidth="false" hidden="false" outlineLevel="0" max="14328" min="14074" style="239" width="0.86"/>
    <col collapsed="false" customWidth="true" hidden="false" outlineLevel="0" max="14329" min="14329" style="239" width="7.57"/>
    <col collapsed="false" customWidth="false" hidden="false" outlineLevel="0" max="14584" min="14330" style="239" width="0.86"/>
    <col collapsed="false" customWidth="true" hidden="false" outlineLevel="0" max="14585" min="14585" style="239" width="7.57"/>
    <col collapsed="false" customWidth="false" hidden="false" outlineLevel="0" max="14840" min="14586" style="239" width="0.86"/>
    <col collapsed="false" customWidth="true" hidden="false" outlineLevel="0" max="14841" min="14841" style="239" width="7.57"/>
    <col collapsed="false" customWidth="false" hidden="false" outlineLevel="0" max="15096" min="14842" style="239" width="0.86"/>
    <col collapsed="false" customWidth="true" hidden="false" outlineLevel="0" max="15097" min="15097" style="239" width="7.57"/>
    <col collapsed="false" customWidth="false" hidden="false" outlineLevel="0" max="15352" min="15098" style="239" width="0.86"/>
    <col collapsed="false" customWidth="true" hidden="false" outlineLevel="0" max="15353" min="15353" style="239" width="7.57"/>
    <col collapsed="false" customWidth="false" hidden="false" outlineLevel="0" max="15608" min="15354" style="239" width="0.86"/>
    <col collapsed="false" customWidth="true" hidden="false" outlineLevel="0" max="15609" min="15609" style="239" width="7.57"/>
    <col collapsed="false" customWidth="false" hidden="false" outlineLevel="0" max="15864" min="15610" style="239" width="0.86"/>
    <col collapsed="false" customWidth="true" hidden="false" outlineLevel="0" max="15865" min="15865" style="239" width="7.57"/>
    <col collapsed="false" customWidth="false" hidden="false" outlineLevel="0" max="16120" min="15866" style="239" width="0.86"/>
    <col collapsed="false" customWidth="true" hidden="false" outlineLevel="0" max="16121" min="16121" style="239" width="7.57"/>
    <col collapsed="false" customWidth="false" hidden="false" outlineLevel="0" max="16384" min="16122" style="239" width="0.86"/>
  </cols>
  <sheetData>
    <row r="1" customFormat="false" ht="21.75" hidden="false" customHeight="true" outlineLevel="0" collapsed="false"/>
    <row r="2" s="241" customFormat="true" ht="48.75" hidden="false" customHeight="true" outlineLevel="0" collapsed="false">
      <c r="A2" s="240" t="s">
        <v>365</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row>
    <row r="3" customFormat="false" ht="19.5" hidden="false" customHeight="true" outlineLevel="0" collapsed="false"/>
    <row r="4" customFormat="false" ht="15.75" hidden="false" customHeight="false" outlineLevel="0" collapsed="false">
      <c r="A4" s="242" t="s">
        <v>366</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row>
    <row r="5" customFormat="false" ht="19.5" hidden="false" customHeight="true" outlineLevel="0" collapsed="false"/>
    <row r="6" s="244" customFormat="true" ht="15.75" hidden="true" customHeight="false" outlineLevel="0" collapsed="false">
      <c r="A6" s="243" t="s">
        <v>367</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row>
    <row r="7" customFormat="false" ht="6" hidden="true" customHeight="true" outlineLevel="0" collapsed="false"/>
    <row r="8" s="244" customFormat="true" ht="15.75" hidden="true" customHeight="false" outlineLevel="0" collapsed="false">
      <c r="A8" s="243" t="s">
        <v>368</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row>
    <row r="9" s="244" customFormat="true" ht="12" hidden="true" customHeight="true" outlineLevel="0" collapsed="false">
      <c r="A9" s="242"/>
      <c r="B9" s="242"/>
      <c r="C9" s="242"/>
      <c r="D9" s="242"/>
      <c r="E9" s="242"/>
      <c r="F9" s="242"/>
      <c r="G9" s="242"/>
      <c r="H9" s="242"/>
      <c r="I9" s="242"/>
      <c r="J9" s="242"/>
      <c r="K9" s="242"/>
      <c r="L9" s="242"/>
      <c r="M9" s="242"/>
      <c r="N9" s="242"/>
      <c r="O9" s="242"/>
      <c r="P9" s="242"/>
      <c r="Q9" s="242"/>
      <c r="R9" s="242"/>
      <c r="S9" s="242"/>
      <c r="T9" s="242"/>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row>
    <row r="10" s="249" customFormat="true" ht="108" hidden="true" customHeight="true" outlineLevel="0" collapsed="false">
      <c r="A10" s="247" t="s">
        <v>369</v>
      </c>
      <c r="B10" s="247"/>
      <c r="C10" s="247"/>
      <c r="D10" s="247"/>
      <c r="E10" s="247"/>
      <c r="F10" s="247" t="s">
        <v>38</v>
      </c>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8" t="s">
        <v>370</v>
      </c>
      <c r="AW10" s="248"/>
      <c r="AX10" s="248"/>
      <c r="AY10" s="248"/>
      <c r="AZ10" s="248"/>
      <c r="BA10" s="248"/>
      <c r="BB10" s="248"/>
      <c r="BC10" s="248"/>
      <c r="BD10" s="248"/>
      <c r="BE10" s="248"/>
      <c r="BF10" s="248"/>
      <c r="BG10" s="248"/>
      <c r="BH10" s="248"/>
      <c r="BI10" s="248"/>
      <c r="BJ10" s="248"/>
      <c r="BK10" s="248"/>
      <c r="BL10" s="248"/>
      <c r="BM10" s="248" t="s">
        <v>371</v>
      </c>
      <c r="BN10" s="248"/>
      <c r="BO10" s="248"/>
      <c r="BP10" s="248"/>
      <c r="BQ10" s="248"/>
      <c r="BR10" s="248"/>
      <c r="BS10" s="248"/>
      <c r="BT10" s="248"/>
      <c r="BU10" s="248"/>
      <c r="BV10" s="248"/>
      <c r="BW10" s="248"/>
      <c r="BX10" s="248"/>
      <c r="BY10" s="248"/>
      <c r="BZ10" s="248"/>
      <c r="CA10" s="248"/>
      <c r="CB10" s="248"/>
      <c r="CC10" s="248"/>
      <c r="CD10" s="248" t="s">
        <v>372</v>
      </c>
      <c r="CE10" s="248"/>
      <c r="CF10" s="248"/>
      <c r="CG10" s="248"/>
      <c r="CH10" s="248"/>
      <c r="CI10" s="248"/>
      <c r="CJ10" s="248"/>
      <c r="CK10" s="248"/>
      <c r="CL10" s="248"/>
      <c r="CM10" s="248"/>
      <c r="CN10" s="248"/>
      <c r="CO10" s="248"/>
      <c r="CP10" s="248"/>
      <c r="CQ10" s="248"/>
      <c r="CR10" s="248"/>
      <c r="CS10" s="248"/>
    </row>
    <row r="11" s="251" customFormat="true" ht="15" hidden="true" customHeight="false" outlineLevel="0" collapsed="false">
      <c r="A11" s="250" t="n">
        <v>1</v>
      </c>
      <c r="B11" s="250"/>
      <c r="C11" s="250"/>
      <c r="D11" s="250"/>
      <c r="E11" s="250"/>
      <c r="F11" s="250" t="n">
        <v>2</v>
      </c>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t="n">
        <v>3</v>
      </c>
      <c r="AW11" s="250"/>
      <c r="AX11" s="250"/>
      <c r="AY11" s="250"/>
      <c r="AZ11" s="250"/>
      <c r="BA11" s="250"/>
      <c r="BB11" s="250"/>
      <c r="BC11" s="250"/>
      <c r="BD11" s="250"/>
      <c r="BE11" s="250"/>
      <c r="BF11" s="250"/>
      <c r="BG11" s="250"/>
      <c r="BH11" s="250"/>
      <c r="BI11" s="250"/>
      <c r="BJ11" s="250"/>
      <c r="BK11" s="250"/>
      <c r="BL11" s="250"/>
      <c r="BM11" s="250" t="n">
        <v>4</v>
      </c>
      <c r="BN11" s="250"/>
      <c r="BO11" s="250"/>
      <c r="BP11" s="250"/>
      <c r="BQ11" s="250"/>
      <c r="BR11" s="250"/>
      <c r="BS11" s="250"/>
      <c r="BT11" s="250"/>
      <c r="BU11" s="250"/>
      <c r="BV11" s="250"/>
      <c r="BW11" s="250"/>
      <c r="BX11" s="250"/>
      <c r="BY11" s="250"/>
      <c r="BZ11" s="250"/>
      <c r="CA11" s="250"/>
      <c r="CB11" s="250"/>
      <c r="CC11" s="250"/>
      <c r="CD11" s="250" t="n">
        <v>5</v>
      </c>
      <c r="CE11" s="250"/>
      <c r="CF11" s="250"/>
      <c r="CG11" s="250"/>
      <c r="CH11" s="250"/>
      <c r="CI11" s="250"/>
      <c r="CJ11" s="250"/>
      <c r="CK11" s="250"/>
      <c r="CL11" s="250"/>
      <c r="CM11" s="250"/>
      <c r="CN11" s="250"/>
      <c r="CO11" s="250"/>
      <c r="CP11" s="250"/>
      <c r="CQ11" s="250"/>
      <c r="CR11" s="250"/>
      <c r="CS11" s="250"/>
    </row>
    <row r="12" s="255" customFormat="true" ht="15" hidden="true" customHeight="true" outlineLevel="0" collapsed="false">
      <c r="A12" s="252"/>
      <c r="B12" s="252"/>
      <c r="C12" s="252"/>
      <c r="D12" s="252"/>
      <c r="E12" s="252"/>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row>
    <row r="13" s="255" customFormat="true" ht="15" hidden="true" customHeight="true" outlineLevel="0" collapsed="false">
      <c r="A13" s="252"/>
      <c r="B13" s="252"/>
      <c r="C13" s="252"/>
      <c r="D13" s="252"/>
      <c r="E13" s="252"/>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row>
    <row r="14" s="255" customFormat="true" ht="15" hidden="true" customHeight="true" outlineLevel="0" collapsed="false">
      <c r="A14" s="256" t="s">
        <v>373</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4" t="s">
        <v>164</v>
      </c>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row>
    <row r="15" customFormat="false" ht="12" hidden="true" customHeight="true" outlineLevel="0" collapsed="false"/>
    <row r="16" s="244" customFormat="true" ht="15.75" hidden="false" customHeight="false" outlineLevel="0" collapsed="false">
      <c r="A16" s="243" t="s">
        <v>374</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row>
    <row r="17" s="244" customFormat="true" ht="12" hidden="false" customHeight="true" outlineLevel="0" collapsed="false">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row>
    <row r="18" s="244" customFormat="true" ht="15.75" hidden="false" customHeight="false" outlineLevel="0" collapsed="false">
      <c r="A18" s="243" t="s">
        <v>368</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5" t="s">
        <v>375</v>
      </c>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row>
    <row r="19" s="244" customFormat="true" ht="15.75" hidden="false" customHeight="true" outlineLevel="0" collapsed="false">
      <c r="A19" s="243"/>
      <c r="B19" s="243"/>
      <c r="C19" s="243"/>
      <c r="D19" s="243"/>
      <c r="E19" s="243"/>
      <c r="F19" s="243"/>
      <c r="G19" s="243"/>
      <c r="H19" s="243"/>
      <c r="I19" s="243"/>
      <c r="J19" s="243"/>
      <c r="K19" s="243"/>
      <c r="L19" s="243"/>
      <c r="M19" s="243"/>
      <c r="N19" s="243"/>
      <c r="O19" s="243"/>
      <c r="P19" s="243"/>
      <c r="Q19" s="243"/>
      <c r="R19" s="243"/>
      <c r="S19" s="243"/>
      <c r="T19" s="243"/>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row>
    <row r="20" s="244" customFormat="true" ht="27" hidden="false" customHeight="true" outlineLevel="0" collapsed="false">
      <c r="A20" s="259" t="s">
        <v>376</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row>
    <row r="21" s="244" customFormat="true" ht="15.75" hidden="false" customHeight="true" outlineLevel="0" collapsed="false">
      <c r="A21" s="243"/>
      <c r="B21" s="243"/>
      <c r="C21" s="243"/>
      <c r="D21" s="243"/>
      <c r="E21" s="243"/>
      <c r="F21" s="243"/>
      <c r="G21" s="243"/>
      <c r="H21" s="243"/>
      <c r="I21" s="243"/>
      <c r="J21" s="243"/>
      <c r="K21" s="243"/>
      <c r="L21" s="243"/>
      <c r="M21" s="243"/>
      <c r="N21" s="243"/>
      <c r="O21" s="243"/>
      <c r="P21" s="243"/>
      <c r="Q21" s="243"/>
      <c r="R21" s="243"/>
      <c r="S21" s="243"/>
      <c r="T21" s="243"/>
      <c r="V21" s="258"/>
      <c r="W21" s="258"/>
      <c r="X21" s="258"/>
      <c r="Y21" s="258"/>
      <c r="Z21" s="258"/>
      <c r="AA21" s="258"/>
      <c r="AB21" s="258"/>
      <c r="AC21" s="258"/>
      <c r="AD21" s="258"/>
      <c r="AE21" s="258"/>
      <c r="AF21" s="258"/>
      <c r="AG21" s="258"/>
      <c r="AH21" s="258"/>
      <c r="AI21" s="258"/>
      <c r="AJ21" s="258"/>
      <c r="AK21" s="258"/>
      <c r="AL21" s="258"/>
      <c r="AM21" s="258"/>
      <c r="AN21" s="258"/>
      <c r="AO21" s="258"/>
      <c r="AP21" s="258"/>
      <c r="AQ21" s="260" t="s">
        <v>377</v>
      </c>
      <c r="AR21" s="260"/>
      <c r="AS21" s="260"/>
      <c r="AT21" s="260"/>
      <c r="AU21" s="260"/>
      <c r="AV21" s="260"/>
      <c r="AW21" s="260"/>
      <c r="AX21" s="260"/>
      <c r="AY21" s="260"/>
      <c r="AZ21" s="260"/>
      <c r="BA21" s="260"/>
      <c r="BB21" s="260"/>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row>
    <row r="22" s="263" customFormat="true" ht="78.75" hidden="false" customHeight="true" outlineLevel="0" collapsed="false">
      <c r="A22" s="261" t="s">
        <v>369</v>
      </c>
      <c r="B22" s="261"/>
      <c r="C22" s="261"/>
      <c r="D22" s="261"/>
      <c r="E22" s="261"/>
      <c r="F22" s="261" t="s">
        <v>38</v>
      </c>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2" t="s">
        <v>378</v>
      </c>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row>
    <row r="23" s="251" customFormat="true" ht="15" hidden="false" customHeight="false" outlineLevel="0" collapsed="false">
      <c r="A23" s="250" t="n">
        <v>1</v>
      </c>
      <c r="B23" s="250"/>
      <c r="C23" s="250"/>
      <c r="D23" s="250"/>
      <c r="E23" s="250"/>
      <c r="F23" s="250" t="n">
        <v>2</v>
      </c>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t="n">
        <v>3</v>
      </c>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row>
    <row r="24" s="255" customFormat="true" ht="33" hidden="false" customHeight="true" outlineLevel="0" collapsed="false">
      <c r="A24" s="252" t="s">
        <v>154</v>
      </c>
      <c r="B24" s="252"/>
      <c r="C24" s="252"/>
      <c r="D24" s="252"/>
      <c r="E24" s="252"/>
      <c r="F24" s="264" t="s">
        <v>379</v>
      </c>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5" t="n">
        <v>109828450</v>
      </c>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row>
    <row r="25" s="269" customFormat="true" ht="15" hidden="false" customHeight="true" outlineLevel="0" collapsed="false">
      <c r="A25" s="266"/>
      <c r="B25" s="266"/>
      <c r="C25" s="266"/>
      <c r="D25" s="266"/>
      <c r="E25" s="266"/>
      <c r="F25" s="267" t="s">
        <v>373</v>
      </c>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8" t="n">
        <f aca="false">AV24</f>
        <v>109828450</v>
      </c>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row>
    <row r="26" s="244" customFormat="true" ht="15.75" hidden="false" customHeight="false" outlineLevel="0" collapsed="false">
      <c r="A26" s="243" t="s">
        <v>374</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row>
    <row r="27" s="244" customFormat="true" ht="12" hidden="false" customHeight="true" outlineLevel="0" collapsed="false">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row>
    <row r="28" s="244" customFormat="true" ht="15.75" hidden="false" customHeight="false" outlineLevel="0" collapsed="false">
      <c r="A28" s="243" t="s">
        <v>368</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5" t="s">
        <v>375</v>
      </c>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Q28" s="245"/>
      <c r="CR28" s="245"/>
      <c r="CS28" s="245"/>
    </row>
    <row r="29" s="244" customFormat="true" ht="15.75" hidden="false" customHeight="true" outlineLevel="0" collapsed="false">
      <c r="A29" s="243"/>
      <c r="B29" s="243"/>
      <c r="C29" s="243"/>
      <c r="D29" s="243"/>
      <c r="E29" s="243"/>
      <c r="F29" s="243"/>
      <c r="G29" s="243"/>
      <c r="H29" s="243"/>
      <c r="I29" s="243"/>
      <c r="J29" s="243"/>
      <c r="K29" s="243"/>
      <c r="L29" s="243"/>
      <c r="M29" s="243"/>
      <c r="N29" s="243"/>
      <c r="O29" s="243"/>
      <c r="P29" s="243"/>
      <c r="Q29" s="243"/>
      <c r="R29" s="243"/>
      <c r="S29" s="243"/>
      <c r="T29" s="243"/>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row>
    <row r="30" s="244" customFormat="true" ht="27" hidden="false" customHeight="true" outlineLevel="0" collapsed="false">
      <c r="A30" s="259" t="s">
        <v>376</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row>
    <row r="31" s="244" customFormat="true" ht="15.75" hidden="false" customHeight="true" outlineLevel="0" collapsed="false">
      <c r="A31" s="243"/>
      <c r="B31" s="243"/>
      <c r="C31" s="243"/>
      <c r="D31" s="243"/>
      <c r="E31" s="243"/>
      <c r="F31" s="243"/>
      <c r="G31" s="243"/>
      <c r="H31" s="243"/>
      <c r="I31" s="243"/>
      <c r="J31" s="243"/>
      <c r="K31" s="243"/>
      <c r="L31" s="243"/>
      <c r="M31" s="243"/>
      <c r="N31" s="243"/>
      <c r="O31" s="243"/>
      <c r="P31" s="243"/>
      <c r="Q31" s="243"/>
      <c r="R31" s="243"/>
      <c r="S31" s="243"/>
      <c r="T31" s="243"/>
      <c r="V31" s="258"/>
      <c r="W31" s="258"/>
      <c r="X31" s="258"/>
      <c r="Y31" s="258"/>
      <c r="Z31" s="258"/>
      <c r="AA31" s="258"/>
      <c r="AB31" s="258"/>
      <c r="AC31" s="258"/>
      <c r="AD31" s="258"/>
      <c r="AE31" s="258"/>
      <c r="AF31" s="258"/>
      <c r="AG31" s="258"/>
      <c r="AH31" s="258"/>
      <c r="AI31" s="258"/>
      <c r="AJ31" s="258"/>
      <c r="AK31" s="258"/>
      <c r="AL31" s="258"/>
      <c r="AM31" s="258"/>
      <c r="AN31" s="258"/>
      <c r="AO31" s="258"/>
      <c r="AP31" s="258"/>
      <c r="AQ31" s="260" t="s">
        <v>380</v>
      </c>
      <c r="AR31" s="260"/>
      <c r="AS31" s="260"/>
      <c r="AT31" s="260"/>
      <c r="AU31" s="260"/>
      <c r="AV31" s="260"/>
      <c r="AW31" s="260"/>
      <c r="AX31" s="260"/>
      <c r="AY31" s="260"/>
      <c r="AZ31" s="260"/>
      <c r="BA31" s="260"/>
      <c r="BB31" s="260"/>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row>
    <row r="32" s="263" customFormat="true" ht="78.75" hidden="false" customHeight="true" outlineLevel="0" collapsed="false">
      <c r="A32" s="261" t="s">
        <v>369</v>
      </c>
      <c r="B32" s="261"/>
      <c r="C32" s="261"/>
      <c r="D32" s="261"/>
      <c r="E32" s="261"/>
      <c r="F32" s="261" t="s">
        <v>38</v>
      </c>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2" t="s">
        <v>378</v>
      </c>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row>
    <row r="33" s="251" customFormat="true" ht="15" hidden="false" customHeight="false" outlineLevel="0" collapsed="false">
      <c r="A33" s="250" t="n">
        <v>1</v>
      </c>
      <c r="B33" s="250"/>
      <c r="C33" s="250"/>
      <c r="D33" s="250"/>
      <c r="E33" s="250"/>
      <c r="F33" s="250" t="n">
        <v>2</v>
      </c>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t="n">
        <v>3</v>
      </c>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row>
    <row r="34" s="255" customFormat="true" ht="33" hidden="false" customHeight="true" outlineLevel="0" collapsed="false">
      <c r="A34" s="252" t="s">
        <v>154</v>
      </c>
      <c r="B34" s="252"/>
      <c r="C34" s="252"/>
      <c r="D34" s="252"/>
      <c r="E34" s="252"/>
      <c r="F34" s="264" t="s">
        <v>379</v>
      </c>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5" t="n">
        <v>109828450</v>
      </c>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row>
    <row r="35" s="269" customFormat="true" ht="15" hidden="false" customHeight="true" outlineLevel="0" collapsed="false">
      <c r="A35" s="266"/>
      <c r="B35" s="266"/>
      <c r="C35" s="266"/>
      <c r="D35" s="266"/>
      <c r="E35" s="266"/>
      <c r="F35" s="267" t="s">
        <v>373</v>
      </c>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8" t="n">
        <f aca="false">AV34</f>
        <v>109828450</v>
      </c>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row>
    <row r="36" s="269" customFormat="true" ht="15" hidden="false" customHeight="true" outlineLevel="0" collapsed="false">
      <c r="A36" s="270"/>
      <c r="B36" s="270"/>
      <c r="C36" s="270"/>
      <c r="D36" s="270"/>
      <c r="E36" s="270"/>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2"/>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row>
    <row r="37" s="244" customFormat="true" ht="15.75" hidden="false" customHeight="true" outlineLevel="0" collapsed="false">
      <c r="A37" s="243"/>
      <c r="B37" s="243"/>
      <c r="C37" s="243"/>
      <c r="D37" s="243"/>
      <c r="E37" s="243"/>
      <c r="F37" s="243"/>
      <c r="G37" s="243"/>
      <c r="H37" s="243"/>
      <c r="I37" s="243"/>
      <c r="J37" s="243"/>
      <c r="K37" s="243"/>
      <c r="L37" s="243"/>
      <c r="M37" s="243"/>
      <c r="N37" s="243"/>
      <c r="O37" s="243"/>
      <c r="P37" s="243"/>
      <c r="Q37" s="243"/>
      <c r="R37" s="243"/>
      <c r="S37" s="243"/>
      <c r="T37" s="243"/>
      <c r="V37" s="258"/>
      <c r="W37" s="258"/>
      <c r="X37" s="258"/>
      <c r="Y37" s="258"/>
      <c r="Z37" s="258"/>
      <c r="AA37" s="258"/>
      <c r="AB37" s="258"/>
      <c r="AC37" s="258"/>
      <c r="AD37" s="258"/>
      <c r="AE37" s="258"/>
      <c r="AF37" s="258"/>
      <c r="AG37" s="258"/>
      <c r="AH37" s="258"/>
      <c r="AI37" s="258"/>
      <c r="AJ37" s="258"/>
      <c r="AK37" s="258"/>
      <c r="AL37" s="258"/>
      <c r="AM37" s="258"/>
      <c r="AN37" s="258"/>
      <c r="AO37" s="258"/>
      <c r="AP37" s="258"/>
      <c r="AQ37" s="260" t="s">
        <v>381</v>
      </c>
      <c r="AR37" s="260"/>
      <c r="AS37" s="260"/>
      <c r="AT37" s="260"/>
      <c r="AU37" s="260"/>
      <c r="AV37" s="260"/>
      <c r="AW37" s="260"/>
      <c r="AX37" s="260"/>
      <c r="AY37" s="260"/>
      <c r="AZ37" s="260"/>
      <c r="BA37" s="260"/>
      <c r="BB37" s="260"/>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row>
    <row r="38" s="263" customFormat="true" ht="78.75" hidden="false" customHeight="true" outlineLevel="0" collapsed="false">
      <c r="A38" s="261" t="s">
        <v>369</v>
      </c>
      <c r="B38" s="261"/>
      <c r="C38" s="261"/>
      <c r="D38" s="261"/>
      <c r="E38" s="261"/>
      <c r="F38" s="261" t="s">
        <v>38</v>
      </c>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2" t="s">
        <v>378</v>
      </c>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row>
    <row r="39" s="251" customFormat="true" ht="15" hidden="false" customHeight="false" outlineLevel="0" collapsed="false">
      <c r="A39" s="250" t="n">
        <v>1</v>
      </c>
      <c r="B39" s="250"/>
      <c r="C39" s="250"/>
      <c r="D39" s="250"/>
      <c r="E39" s="250"/>
      <c r="F39" s="250" t="n">
        <v>2</v>
      </c>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t="n">
        <v>3</v>
      </c>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row>
    <row r="40" s="255" customFormat="true" ht="33" hidden="false" customHeight="true" outlineLevel="0" collapsed="false">
      <c r="A40" s="252" t="s">
        <v>154</v>
      </c>
      <c r="B40" s="252"/>
      <c r="C40" s="252"/>
      <c r="D40" s="252"/>
      <c r="E40" s="252"/>
      <c r="F40" s="264" t="s">
        <v>379</v>
      </c>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5" t="n">
        <v>109828450</v>
      </c>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row>
    <row r="41" s="269" customFormat="true" ht="15" hidden="false" customHeight="true" outlineLevel="0" collapsed="false">
      <c r="A41" s="266"/>
      <c r="B41" s="266"/>
      <c r="C41" s="266"/>
      <c r="D41" s="266"/>
      <c r="E41" s="266"/>
      <c r="F41" s="267" t="s">
        <v>373</v>
      </c>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8" t="n">
        <f aca="false">AV40</f>
        <v>109828450</v>
      </c>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row>
    <row r="42" s="275" customFormat="true" ht="23.25" hidden="true" customHeight="true" outlineLevel="0" collapsed="false">
      <c r="A42" s="274" t="s">
        <v>382</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row>
    <row r="43" s="275" customFormat="true" ht="15" hidden="true" customHeight="true" outlineLevel="0" collapsed="false">
      <c r="A43" s="276"/>
      <c r="B43" s="276"/>
      <c r="C43" s="276"/>
      <c r="D43" s="276"/>
      <c r="E43" s="276"/>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row>
    <row r="44" s="249" customFormat="true" ht="76.5" hidden="true" customHeight="true" outlineLevel="0" collapsed="false">
      <c r="A44" s="247" t="s">
        <v>369</v>
      </c>
      <c r="B44" s="247"/>
      <c r="C44" s="247"/>
      <c r="D44" s="247"/>
      <c r="E44" s="247"/>
      <c r="F44" s="247" t="s">
        <v>383</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t="s">
        <v>384</v>
      </c>
      <c r="AW44" s="247"/>
      <c r="AX44" s="247"/>
      <c r="AY44" s="247"/>
      <c r="AZ44" s="247"/>
      <c r="BA44" s="247"/>
      <c r="BB44" s="247"/>
      <c r="BC44" s="247"/>
      <c r="BD44" s="247"/>
      <c r="BE44" s="247"/>
      <c r="BF44" s="247"/>
      <c r="BG44" s="247"/>
      <c r="BH44" s="247"/>
      <c r="BI44" s="247"/>
      <c r="BJ44" s="247"/>
      <c r="BK44" s="247"/>
      <c r="BL44" s="247"/>
      <c r="BM44" s="247" t="s">
        <v>385</v>
      </c>
      <c r="BN44" s="247"/>
      <c r="BO44" s="247"/>
      <c r="BP44" s="247"/>
      <c r="BQ44" s="247"/>
      <c r="BR44" s="247"/>
      <c r="BS44" s="247"/>
      <c r="BT44" s="247"/>
      <c r="BU44" s="247"/>
      <c r="BV44" s="247"/>
      <c r="BW44" s="247"/>
      <c r="BX44" s="247"/>
      <c r="BY44" s="247"/>
      <c r="BZ44" s="247"/>
      <c r="CA44" s="247"/>
      <c r="CB44" s="247"/>
      <c r="CC44" s="247"/>
      <c r="CD44" s="247" t="s">
        <v>372</v>
      </c>
      <c r="CE44" s="247"/>
      <c r="CF44" s="247"/>
      <c r="CG44" s="247"/>
      <c r="CH44" s="247"/>
      <c r="CI44" s="247"/>
      <c r="CJ44" s="247"/>
      <c r="CK44" s="247"/>
      <c r="CL44" s="247"/>
      <c r="CM44" s="247"/>
      <c r="CN44" s="247"/>
      <c r="CO44" s="247"/>
      <c r="CP44" s="247"/>
      <c r="CQ44" s="247"/>
      <c r="CR44" s="247"/>
      <c r="CS44" s="247"/>
    </row>
    <row r="45" s="251" customFormat="true" ht="15" hidden="true" customHeight="false" outlineLevel="0" collapsed="false">
      <c r="A45" s="250" t="n">
        <v>1</v>
      </c>
      <c r="B45" s="250"/>
      <c r="C45" s="250"/>
      <c r="D45" s="250"/>
      <c r="E45" s="250"/>
      <c r="F45" s="250" t="n">
        <v>2</v>
      </c>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t="n">
        <v>3</v>
      </c>
      <c r="AW45" s="250"/>
      <c r="AX45" s="250"/>
      <c r="AY45" s="250"/>
      <c r="AZ45" s="250"/>
      <c r="BA45" s="250"/>
      <c r="BB45" s="250"/>
      <c r="BC45" s="250"/>
      <c r="BD45" s="250"/>
      <c r="BE45" s="250"/>
      <c r="BF45" s="250"/>
      <c r="BG45" s="250"/>
      <c r="BH45" s="250"/>
      <c r="BI45" s="250"/>
      <c r="BJ45" s="250"/>
      <c r="BK45" s="250"/>
      <c r="BL45" s="250"/>
      <c r="BM45" s="250" t="n">
        <v>4</v>
      </c>
      <c r="BN45" s="250"/>
      <c r="BO45" s="250"/>
      <c r="BP45" s="250"/>
      <c r="BQ45" s="250"/>
      <c r="BR45" s="250"/>
      <c r="BS45" s="250"/>
      <c r="BT45" s="250"/>
      <c r="BU45" s="250"/>
      <c r="BV45" s="250"/>
      <c r="BW45" s="250"/>
      <c r="BX45" s="250"/>
      <c r="BY45" s="250"/>
      <c r="BZ45" s="250"/>
      <c r="CA45" s="250"/>
      <c r="CB45" s="250"/>
      <c r="CC45" s="250"/>
      <c r="CD45" s="250" t="n">
        <v>5</v>
      </c>
      <c r="CE45" s="250"/>
      <c r="CF45" s="250"/>
      <c r="CG45" s="250"/>
      <c r="CH45" s="250"/>
      <c r="CI45" s="250"/>
      <c r="CJ45" s="250"/>
      <c r="CK45" s="250"/>
      <c r="CL45" s="250"/>
      <c r="CM45" s="250"/>
      <c r="CN45" s="250"/>
      <c r="CO45" s="250"/>
      <c r="CP45" s="250"/>
      <c r="CQ45" s="250"/>
      <c r="CR45" s="250"/>
      <c r="CS45" s="250"/>
    </row>
    <row r="46" s="255" customFormat="true" ht="15" hidden="true" customHeight="true" outlineLevel="0" collapsed="false">
      <c r="A46" s="252"/>
      <c r="B46" s="252"/>
      <c r="C46" s="252"/>
      <c r="D46" s="252"/>
      <c r="E46" s="252"/>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row>
    <row r="47" s="255" customFormat="true" ht="15" hidden="true" customHeight="true" outlineLevel="0" collapsed="false">
      <c r="A47" s="252"/>
      <c r="B47" s="252"/>
      <c r="C47" s="252"/>
      <c r="D47" s="252"/>
      <c r="E47" s="252"/>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row>
    <row r="48" s="255" customFormat="true" ht="15" hidden="true" customHeight="true" outlineLevel="0" collapsed="false">
      <c r="A48" s="252"/>
      <c r="B48" s="252"/>
      <c r="C48" s="252"/>
      <c r="D48" s="252"/>
      <c r="E48" s="252"/>
      <c r="F48" s="279" t="s">
        <v>373</v>
      </c>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54" t="s">
        <v>164</v>
      </c>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row>
    <row r="49" s="255" customFormat="true" ht="15" hidden="false" customHeight="true" outlineLevel="0" collapsed="false">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row>
    <row r="50" s="243" customFormat="true" ht="15.75" hidden="true" customHeight="false" outlineLevel="0" collapsed="false">
      <c r="A50" s="243" t="s">
        <v>386</v>
      </c>
    </row>
    <row r="51" s="241" customFormat="true" ht="12.75" hidden="true" customHeight="true" outlineLevel="0" collapsed="false">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row>
    <row r="52" s="244" customFormat="true" ht="15.75" hidden="true" customHeight="false" outlineLevel="0" collapsed="false">
      <c r="A52" s="243" t="s">
        <v>368</v>
      </c>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5" t="s">
        <v>375</v>
      </c>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c r="BY52" s="245"/>
      <c r="BZ52" s="245"/>
      <c r="CA52" s="245"/>
      <c r="CB52" s="245"/>
      <c r="CC52" s="245"/>
      <c r="CD52" s="245"/>
      <c r="CE52" s="245"/>
      <c r="CF52" s="245"/>
      <c r="CG52" s="245"/>
      <c r="CH52" s="245"/>
      <c r="CI52" s="245"/>
      <c r="CJ52" s="245"/>
      <c r="CK52" s="245"/>
      <c r="CL52" s="245"/>
      <c r="CM52" s="245"/>
      <c r="CN52" s="245"/>
      <c r="CO52" s="245"/>
      <c r="CP52" s="245"/>
      <c r="CQ52" s="245"/>
      <c r="CR52" s="245"/>
      <c r="CS52" s="245"/>
    </row>
    <row r="53" customFormat="false" ht="14.25" hidden="true" customHeight="true" outlineLevel="0" collapsed="false"/>
    <row r="54" customFormat="false" ht="46.5" hidden="true" customHeight="true" outlineLevel="0" collapsed="false">
      <c r="A54" s="248" t="s">
        <v>387</v>
      </c>
      <c r="B54" s="248"/>
      <c r="C54" s="248"/>
      <c r="D54" s="248"/>
      <c r="E54" s="248"/>
      <c r="F54" s="248" t="s">
        <v>38</v>
      </c>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t="s">
        <v>388</v>
      </c>
      <c r="AW54" s="248"/>
      <c r="AX54" s="248"/>
      <c r="AY54" s="248"/>
      <c r="AZ54" s="248"/>
      <c r="BA54" s="248"/>
      <c r="BB54" s="248"/>
      <c r="BC54" s="248"/>
      <c r="BD54" s="248"/>
      <c r="BE54" s="248"/>
      <c r="BF54" s="248"/>
      <c r="BG54" s="248"/>
      <c r="BH54" s="248"/>
      <c r="BI54" s="248"/>
      <c r="BJ54" s="248"/>
      <c r="BK54" s="248"/>
      <c r="BL54" s="248"/>
      <c r="BM54" s="247" t="s">
        <v>389</v>
      </c>
      <c r="BN54" s="247"/>
      <c r="BO54" s="247"/>
      <c r="BP54" s="247"/>
      <c r="BQ54" s="247"/>
      <c r="BR54" s="247"/>
      <c r="BS54" s="247"/>
      <c r="BT54" s="247"/>
      <c r="BU54" s="247"/>
      <c r="BV54" s="247"/>
      <c r="BW54" s="247"/>
      <c r="BX54" s="247"/>
      <c r="BY54" s="247"/>
      <c r="BZ54" s="247"/>
      <c r="CA54" s="247"/>
      <c r="CB54" s="247"/>
      <c r="CC54" s="247"/>
      <c r="CD54" s="248" t="s">
        <v>372</v>
      </c>
      <c r="CE54" s="248"/>
      <c r="CF54" s="248"/>
      <c r="CG54" s="248"/>
      <c r="CH54" s="248"/>
      <c r="CI54" s="248"/>
      <c r="CJ54" s="248"/>
      <c r="CK54" s="248"/>
      <c r="CL54" s="248"/>
      <c r="CM54" s="248"/>
      <c r="CN54" s="248"/>
      <c r="CO54" s="248"/>
      <c r="CP54" s="248"/>
      <c r="CQ54" s="248"/>
      <c r="CR54" s="248"/>
      <c r="CS54" s="248"/>
    </row>
    <row r="55" s="251" customFormat="true" ht="15" hidden="true" customHeight="false" outlineLevel="0" collapsed="false">
      <c r="A55" s="250" t="n">
        <v>1</v>
      </c>
      <c r="B55" s="250"/>
      <c r="C55" s="250"/>
      <c r="D55" s="250"/>
      <c r="E55" s="250"/>
      <c r="F55" s="250" t="n">
        <v>2</v>
      </c>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t="n">
        <v>3</v>
      </c>
      <c r="AW55" s="250"/>
      <c r="AX55" s="250"/>
      <c r="AY55" s="250"/>
      <c r="AZ55" s="250"/>
      <c r="BA55" s="250"/>
      <c r="BB55" s="250"/>
      <c r="BC55" s="250"/>
      <c r="BD55" s="250"/>
      <c r="BE55" s="250"/>
      <c r="BF55" s="250"/>
      <c r="BG55" s="250"/>
      <c r="BH55" s="250"/>
      <c r="BI55" s="250"/>
      <c r="BJ55" s="250"/>
      <c r="BK55" s="250"/>
      <c r="BL55" s="250"/>
      <c r="BM55" s="250" t="n">
        <v>4</v>
      </c>
      <c r="BN55" s="250"/>
      <c r="BO55" s="250"/>
      <c r="BP55" s="250"/>
      <c r="BQ55" s="250"/>
      <c r="BR55" s="250"/>
      <c r="BS55" s="250"/>
      <c r="BT55" s="250"/>
      <c r="BU55" s="250"/>
      <c r="BV55" s="250"/>
      <c r="BW55" s="250"/>
      <c r="BX55" s="250"/>
      <c r="BY55" s="250"/>
      <c r="BZ55" s="250"/>
      <c r="CA55" s="250"/>
      <c r="CB55" s="250"/>
      <c r="CC55" s="250"/>
      <c r="CD55" s="250" t="n">
        <v>5</v>
      </c>
      <c r="CE55" s="250"/>
      <c r="CF55" s="250"/>
      <c r="CG55" s="250"/>
      <c r="CH55" s="250"/>
      <c r="CI55" s="250"/>
      <c r="CJ55" s="250"/>
      <c r="CK55" s="250"/>
      <c r="CL55" s="250"/>
      <c r="CM55" s="250"/>
      <c r="CN55" s="250"/>
      <c r="CO55" s="250"/>
      <c r="CP55" s="250"/>
      <c r="CQ55" s="250"/>
      <c r="CR55" s="250"/>
      <c r="CS55" s="250"/>
    </row>
    <row r="56" s="255" customFormat="true" ht="30.75" hidden="true" customHeight="true" outlineLevel="0" collapsed="false">
      <c r="A56" s="252"/>
      <c r="B56" s="252"/>
      <c r="C56" s="252"/>
      <c r="D56" s="252"/>
      <c r="E56" s="252"/>
      <c r="F56" s="253" t="s">
        <v>390</v>
      </c>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4" t="n">
        <v>1</v>
      </c>
      <c r="AW56" s="254"/>
      <c r="AX56" s="254"/>
      <c r="AY56" s="254"/>
      <c r="AZ56" s="254"/>
      <c r="BA56" s="254"/>
      <c r="BB56" s="254"/>
      <c r="BC56" s="254"/>
      <c r="BD56" s="254"/>
      <c r="BE56" s="254"/>
      <c r="BF56" s="254"/>
      <c r="BG56" s="254"/>
      <c r="BH56" s="254"/>
      <c r="BI56" s="254"/>
      <c r="BJ56" s="254"/>
      <c r="BK56" s="254"/>
      <c r="BL56" s="254"/>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row>
    <row r="57" s="255" customFormat="true" ht="15" hidden="true" customHeight="true" outlineLevel="0" collapsed="false">
      <c r="A57" s="252"/>
      <c r="B57" s="252"/>
      <c r="C57" s="252"/>
      <c r="D57" s="252"/>
      <c r="E57" s="252"/>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c r="CO57" s="254"/>
      <c r="CP57" s="254"/>
      <c r="CQ57" s="254"/>
      <c r="CR57" s="254"/>
      <c r="CS57" s="254"/>
    </row>
    <row r="58" s="255" customFormat="true" ht="15" hidden="true" customHeight="true" outlineLevel="0" collapsed="false">
      <c r="A58" s="252"/>
      <c r="B58" s="252"/>
      <c r="C58" s="252"/>
      <c r="D58" s="252"/>
      <c r="E58" s="252"/>
      <c r="F58" s="279" t="s">
        <v>373</v>
      </c>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54" t="s">
        <v>164</v>
      </c>
      <c r="AW58" s="254"/>
      <c r="AX58" s="254"/>
      <c r="AY58" s="254"/>
      <c r="AZ58" s="254"/>
      <c r="BA58" s="254"/>
      <c r="BB58" s="254"/>
      <c r="BC58" s="254"/>
      <c r="BD58" s="254"/>
      <c r="BE58" s="254"/>
      <c r="BF58" s="254"/>
      <c r="BG58" s="254"/>
      <c r="BH58" s="254"/>
      <c r="BI58" s="254"/>
      <c r="BJ58" s="254"/>
      <c r="BK58" s="254"/>
      <c r="BL58" s="254"/>
      <c r="BM58" s="254" t="s">
        <v>164</v>
      </c>
      <c r="BN58" s="254"/>
      <c r="BO58" s="254"/>
      <c r="BP58" s="254"/>
      <c r="BQ58" s="254"/>
      <c r="BR58" s="254"/>
      <c r="BS58" s="254"/>
      <c r="BT58" s="254"/>
      <c r="BU58" s="254"/>
      <c r="BV58" s="254"/>
      <c r="BW58" s="254"/>
      <c r="BX58" s="254"/>
      <c r="BY58" s="254"/>
      <c r="BZ58" s="254"/>
      <c r="CA58" s="254"/>
      <c r="CB58" s="254"/>
      <c r="CC58" s="254"/>
      <c r="CD58" s="282" t="n">
        <f aca="false">CD56</f>
        <v>0</v>
      </c>
      <c r="CE58" s="282"/>
      <c r="CF58" s="282"/>
      <c r="CG58" s="282"/>
      <c r="CH58" s="282"/>
      <c r="CI58" s="282"/>
      <c r="CJ58" s="282"/>
      <c r="CK58" s="282"/>
      <c r="CL58" s="282"/>
      <c r="CM58" s="282"/>
      <c r="CN58" s="282"/>
      <c r="CO58" s="282"/>
      <c r="CP58" s="282"/>
      <c r="CQ58" s="282"/>
      <c r="CR58" s="282"/>
      <c r="CS58" s="282"/>
    </row>
    <row r="59" s="255" customFormat="true" ht="15" hidden="true" customHeight="true" outlineLevel="0" collapsed="false">
      <c r="A59" s="283"/>
      <c r="B59" s="283"/>
      <c r="C59" s="283"/>
      <c r="D59" s="283"/>
      <c r="E59" s="283"/>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6"/>
      <c r="CE59" s="285"/>
      <c r="CF59" s="285"/>
      <c r="CG59" s="285"/>
      <c r="CH59" s="285"/>
      <c r="CI59" s="285"/>
      <c r="CJ59" s="285"/>
      <c r="CK59" s="285"/>
      <c r="CL59" s="285"/>
      <c r="CM59" s="285"/>
      <c r="CN59" s="285"/>
      <c r="CO59" s="285"/>
      <c r="CP59" s="285"/>
      <c r="CQ59" s="285"/>
      <c r="CR59" s="285"/>
      <c r="CS59" s="285"/>
    </row>
    <row r="60" s="255" customFormat="true" ht="15" hidden="true" customHeight="true" outlineLevel="0" collapsed="false">
      <c r="A60" s="243" t="s">
        <v>368</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5" t="s">
        <v>391</v>
      </c>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row>
    <row r="61" s="255" customFormat="true" ht="15" hidden="true" customHeight="true" outlineLevel="0" collapsed="false">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39"/>
      <c r="CR61" s="239"/>
      <c r="CS61" s="239"/>
    </row>
    <row r="62" s="255" customFormat="true" ht="15" hidden="true" customHeight="true" outlineLevel="0" collapsed="false">
      <c r="A62" s="248" t="s">
        <v>387</v>
      </c>
      <c r="B62" s="248"/>
      <c r="C62" s="248"/>
      <c r="D62" s="248"/>
      <c r="E62" s="248"/>
      <c r="F62" s="248" t="s">
        <v>38</v>
      </c>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t="s">
        <v>388</v>
      </c>
      <c r="AW62" s="248"/>
      <c r="AX62" s="248"/>
      <c r="AY62" s="248"/>
      <c r="AZ62" s="248"/>
      <c r="BA62" s="248"/>
      <c r="BB62" s="248"/>
      <c r="BC62" s="248"/>
      <c r="BD62" s="248"/>
      <c r="BE62" s="248"/>
      <c r="BF62" s="248"/>
      <c r="BG62" s="248"/>
      <c r="BH62" s="248"/>
      <c r="BI62" s="248"/>
      <c r="BJ62" s="248"/>
      <c r="BK62" s="248"/>
      <c r="BL62" s="248"/>
      <c r="BM62" s="247" t="s">
        <v>389</v>
      </c>
      <c r="BN62" s="247"/>
      <c r="BO62" s="247"/>
      <c r="BP62" s="247"/>
      <c r="BQ62" s="247"/>
      <c r="BR62" s="247"/>
      <c r="BS62" s="247"/>
      <c r="BT62" s="247"/>
      <c r="BU62" s="247"/>
      <c r="BV62" s="247"/>
      <c r="BW62" s="247"/>
      <c r="BX62" s="247"/>
      <c r="BY62" s="247"/>
      <c r="BZ62" s="247"/>
      <c r="CA62" s="247"/>
      <c r="CB62" s="247"/>
      <c r="CC62" s="247"/>
      <c r="CD62" s="248" t="s">
        <v>372</v>
      </c>
      <c r="CE62" s="248"/>
      <c r="CF62" s="248"/>
      <c r="CG62" s="248"/>
      <c r="CH62" s="248"/>
      <c r="CI62" s="248"/>
      <c r="CJ62" s="248"/>
      <c r="CK62" s="248"/>
      <c r="CL62" s="248"/>
      <c r="CM62" s="248"/>
      <c r="CN62" s="248"/>
      <c r="CO62" s="248"/>
      <c r="CP62" s="248"/>
      <c r="CQ62" s="248"/>
      <c r="CR62" s="248"/>
      <c r="CS62" s="248"/>
    </row>
    <row r="63" s="255" customFormat="true" ht="15" hidden="true" customHeight="true" outlineLevel="0" collapsed="false">
      <c r="A63" s="250" t="n">
        <v>1</v>
      </c>
      <c r="B63" s="250"/>
      <c r="C63" s="250"/>
      <c r="D63" s="250"/>
      <c r="E63" s="250"/>
      <c r="F63" s="250" t="n">
        <v>2</v>
      </c>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t="n">
        <v>3</v>
      </c>
      <c r="AW63" s="250"/>
      <c r="AX63" s="250"/>
      <c r="AY63" s="250"/>
      <c r="AZ63" s="250"/>
      <c r="BA63" s="250"/>
      <c r="BB63" s="250"/>
      <c r="BC63" s="250"/>
      <c r="BD63" s="250"/>
      <c r="BE63" s="250"/>
      <c r="BF63" s="250"/>
      <c r="BG63" s="250"/>
      <c r="BH63" s="250"/>
      <c r="BI63" s="250"/>
      <c r="BJ63" s="250"/>
      <c r="BK63" s="250"/>
      <c r="BL63" s="250"/>
      <c r="BM63" s="250" t="n">
        <v>4</v>
      </c>
      <c r="BN63" s="250"/>
      <c r="BO63" s="250"/>
      <c r="BP63" s="250"/>
      <c r="BQ63" s="250"/>
      <c r="BR63" s="250"/>
      <c r="BS63" s="250"/>
      <c r="BT63" s="250"/>
      <c r="BU63" s="250"/>
      <c r="BV63" s="250"/>
      <c r="BW63" s="250"/>
      <c r="BX63" s="250"/>
      <c r="BY63" s="250"/>
      <c r="BZ63" s="250"/>
      <c r="CA63" s="250"/>
      <c r="CB63" s="250"/>
      <c r="CC63" s="250"/>
      <c r="CD63" s="250" t="n">
        <v>5</v>
      </c>
      <c r="CE63" s="250"/>
      <c r="CF63" s="250"/>
      <c r="CG63" s="250"/>
      <c r="CH63" s="250"/>
      <c r="CI63" s="250"/>
      <c r="CJ63" s="250"/>
      <c r="CK63" s="250"/>
      <c r="CL63" s="250"/>
      <c r="CM63" s="250"/>
      <c r="CN63" s="250"/>
      <c r="CO63" s="250"/>
      <c r="CP63" s="250"/>
      <c r="CQ63" s="250"/>
      <c r="CR63" s="250"/>
      <c r="CS63" s="250"/>
    </row>
    <row r="64" s="255" customFormat="true" ht="15" hidden="true" customHeight="true" outlineLevel="0" collapsed="false">
      <c r="A64" s="252"/>
      <c r="B64" s="252"/>
      <c r="C64" s="252"/>
      <c r="D64" s="252"/>
      <c r="E64" s="252"/>
      <c r="F64" s="253" t="s">
        <v>392</v>
      </c>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4" t="n">
        <v>1</v>
      </c>
      <c r="AW64" s="254"/>
      <c r="AX64" s="254"/>
      <c r="AY64" s="254"/>
      <c r="AZ64" s="254"/>
      <c r="BA64" s="254"/>
      <c r="BB64" s="254"/>
      <c r="BC64" s="254"/>
      <c r="BD64" s="254"/>
      <c r="BE64" s="254"/>
      <c r="BF64" s="254"/>
      <c r="BG64" s="254"/>
      <c r="BH64" s="254"/>
      <c r="BI64" s="254"/>
      <c r="BJ64" s="254"/>
      <c r="BK64" s="254"/>
      <c r="BL64" s="254"/>
      <c r="BM64" s="282"/>
      <c r="BN64" s="282"/>
      <c r="BO64" s="282"/>
      <c r="BP64" s="282"/>
      <c r="BQ64" s="282"/>
      <c r="BR64" s="282"/>
      <c r="BS64" s="282"/>
      <c r="BT64" s="282"/>
      <c r="BU64" s="282"/>
      <c r="BV64" s="282"/>
      <c r="BW64" s="282"/>
      <c r="BX64" s="282"/>
      <c r="BY64" s="282"/>
      <c r="BZ64" s="282"/>
      <c r="CA64" s="282"/>
      <c r="CB64" s="282"/>
      <c r="CC64" s="282"/>
      <c r="CD64" s="282" t="n">
        <f aca="false">BM64</f>
        <v>0</v>
      </c>
      <c r="CE64" s="282"/>
      <c r="CF64" s="282"/>
      <c r="CG64" s="282"/>
      <c r="CH64" s="282"/>
      <c r="CI64" s="282"/>
      <c r="CJ64" s="282"/>
      <c r="CK64" s="282"/>
      <c r="CL64" s="282"/>
      <c r="CM64" s="282"/>
      <c r="CN64" s="282"/>
      <c r="CO64" s="282"/>
      <c r="CP64" s="282"/>
      <c r="CQ64" s="282"/>
      <c r="CR64" s="282"/>
      <c r="CS64" s="282"/>
    </row>
    <row r="65" s="255" customFormat="true" ht="15" hidden="true" customHeight="true" outlineLevel="0" collapsed="false">
      <c r="A65" s="252"/>
      <c r="B65" s="252"/>
      <c r="C65" s="252"/>
      <c r="D65" s="252"/>
      <c r="E65" s="252"/>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row>
    <row r="66" s="255" customFormat="true" ht="15" hidden="true" customHeight="true" outlineLevel="0" collapsed="false">
      <c r="A66" s="252"/>
      <c r="B66" s="252"/>
      <c r="C66" s="252"/>
      <c r="D66" s="252"/>
      <c r="E66" s="252"/>
      <c r="F66" s="279" t="s">
        <v>373</v>
      </c>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54" t="s">
        <v>164</v>
      </c>
      <c r="AW66" s="254"/>
      <c r="AX66" s="254"/>
      <c r="AY66" s="254"/>
      <c r="AZ66" s="254"/>
      <c r="BA66" s="254"/>
      <c r="BB66" s="254"/>
      <c r="BC66" s="254"/>
      <c r="BD66" s="254"/>
      <c r="BE66" s="254"/>
      <c r="BF66" s="254"/>
      <c r="BG66" s="254"/>
      <c r="BH66" s="254"/>
      <c r="BI66" s="254"/>
      <c r="BJ66" s="254"/>
      <c r="BK66" s="254"/>
      <c r="BL66" s="254"/>
      <c r="BM66" s="254" t="s">
        <v>164</v>
      </c>
      <c r="BN66" s="254"/>
      <c r="BO66" s="254"/>
      <c r="BP66" s="254"/>
      <c r="BQ66" s="254"/>
      <c r="BR66" s="254"/>
      <c r="BS66" s="254"/>
      <c r="BT66" s="254"/>
      <c r="BU66" s="254"/>
      <c r="BV66" s="254"/>
      <c r="BW66" s="254"/>
      <c r="BX66" s="254"/>
      <c r="BY66" s="254"/>
      <c r="BZ66" s="254"/>
      <c r="CA66" s="254"/>
      <c r="CB66" s="254"/>
      <c r="CC66" s="254"/>
      <c r="CD66" s="282" t="n">
        <f aca="false">CD64</f>
        <v>0</v>
      </c>
      <c r="CE66" s="282"/>
      <c r="CF66" s="282"/>
      <c r="CG66" s="282"/>
      <c r="CH66" s="282"/>
      <c r="CI66" s="282"/>
      <c r="CJ66" s="282"/>
      <c r="CK66" s="282"/>
      <c r="CL66" s="282"/>
      <c r="CM66" s="282"/>
      <c r="CN66" s="282"/>
      <c r="CO66" s="282"/>
      <c r="CP66" s="282"/>
      <c r="CQ66" s="282"/>
      <c r="CR66" s="282"/>
      <c r="CS66" s="282"/>
    </row>
    <row r="67" s="255" customFormat="true" ht="15" hidden="true" customHeight="true" outlineLevel="0" collapsed="false">
      <c r="A67" s="283"/>
      <c r="B67" s="283"/>
      <c r="C67" s="283"/>
      <c r="D67" s="283"/>
      <c r="E67" s="283"/>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5"/>
      <c r="BR67" s="285"/>
      <c r="BS67" s="285"/>
      <c r="BT67" s="285"/>
      <c r="BU67" s="285"/>
      <c r="BV67" s="285"/>
      <c r="BW67" s="285"/>
      <c r="BX67" s="285"/>
      <c r="BY67" s="285"/>
      <c r="BZ67" s="285"/>
      <c r="CA67" s="285"/>
      <c r="CB67" s="285"/>
      <c r="CC67" s="285"/>
      <c r="CD67" s="286"/>
      <c r="CE67" s="285"/>
      <c r="CF67" s="285"/>
      <c r="CG67" s="285"/>
      <c r="CH67" s="285"/>
      <c r="CI67" s="285"/>
      <c r="CJ67" s="285"/>
      <c r="CK67" s="285"/>
      <c r="CL67" s="285"/>
      <c r="CM67" s="285"/>
      <c r="CN67" s="285"/>
      <c r="CO67" s="285"/>
      <c r="CP67" s="285"/>
      <c r="CQ67" s="285"/>
      <c r="CR67" s="285"/>
      <c r="CS67" s="285"/>
    </row>
    <row r="68" s="255" customFormat="true" ht="15" hidden="true" customHeight="true" outlineLevel="0" collapsed="false">
      <c r="A68" s="283"/>
      <c r="B68" s="283"/>
      <c r="C68" s="283"/>
      <c r="D68" s="283"/>
      <c r="E68" s="283"/>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5"/>
      <c r="AW68" s="285"/>
      <c r="AX68" s="285"/>
      <c r="AY68" s="285"/>
      <c r="AZ68" s="285"/>
      <c r="BA68" s="285"/>
      <c r="BB68" s="285"/>
      <c r="BC68" s="285"/>
      <c r="BD68" s="285"/>
      <c r="BE68" s="285"/>
      <c r="BF68" s="285"/>
      <c r="BG68" s="285"/>
      <c r="BH68" s="285"/>
      <c r="BI68" s="285"/>
      <c r="BJ68" s="285"/>
      <c r="BK68" s="285"/>
      <c r="BL68" s="285"/>
      <c r="BM68" s="285"/>
      <c r="BN68" s="285"/>
      <c r="BO68" s="285"/>
      <c r="BP68" s="285"/>
      <c r="BQ68" s="285"/>
      <c r="BR68" s="285"/>
      <c r="BS68" s="285"/>
      <c r="BT68" s="285"/>
      <c r="BU68" s="285"/>
      <c r="BV68" s="285"/>
      <c r="BW68" s="285"/>
      <c r="BX68" s="285"/>
      <c r="BY68" s="285"/>
      <c r="BZ68" s="285"/>
      <c r="CA68" s="285"/>
      <c r="CB68" s="285"/>
      <c r="CC68" s="285"/>
      <c r="CD68" s="286"/>
      <c r="CE68" s="285"/>
      <c r="CF68" s="285"/>
      <c r="CG68" s="285"/>
      <c r="CH68" s="285"/>
      <c r="CI68" s="285"/>
      <c r="CJ68" s="285"/>
      <c r="CK68" s="285"/>
      <c r="CL68" s="285"/>
      <c r="CM68" s="285"/>
      <c r="CN68" s="285"/>
      <c r="CO68" s="285"/>
      <c r="CP68" s="285"/>
      <c r="CQ68" s="285"/>
      <c r="CR68" s="285"/>
      <c r="CS68" s="285"/>
    </row>
    <row r="69" s="255" customFormat="true" ht="15" hidden="true" customHeight="true" outlineLevel="0" collapsed="false">
      <c r="A69" s="283"/>
      <c r="B69" s="283"/>
      <c r="C69" s="283"/>
      <c r="D69" s="283"/>
      <c r="E69" s="283"/>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5"/>
      <c r="BR69" s="285"/>
      <c r="BS69" s="285"/>
      <c r="BT69" s="285"/>
      <c r="BU69" s="285"/>
      <c r="BV69" s="285"/>
      <c r="BW69" s="285"/>
      <c r="BX69" s="285"/>
      <c r="BY69" s="285"/>
      <c r="BZ69" s="285"/>
      <c r="CA69" s="285"/>
      <c r="CB69" s="285"/>
      <c r="CC69" s="285"/>
      <c r="CD69" s="286"/>
      <c r="CE69" s="285"/>
      <c r="CF69" s="285"/>
      <c r="CG69" s="285"/>
      <c r="CH69" s="285"/>
      <c r="CI69" s="285"/>
      <c r="CJ69" s="285"/>
      <c r="CK69" s="285"/>
      <c r="CL69" s="285"/>
      <c r="CM69" s="285"/>
      <c r="CN69" s="285"/>
      <c r="CO69" s="285"/>
      <c r="CP69" s="285"/>
      <c r="CQ69" s="285"/>
      <c r="CR69" s="285"/>
      <c r="CS69" s="285"/>
    </row>
    <row r="70" s="255" customFormat="true" ht="15" hidden="true" customHeight="true" outlineLevel="0" collapsed="false">
      <c r="A70" s="283"/>
      <c r="B70" s="283"/>
      <c r="C70" s="283"/>
      <c r="D70" s="283"/>
      <c r="E70" s="283"/>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5"/>
      <c r="AW70" s="285"/>
      <c r="AX70" s="285"/>
      <c r="AY70" s="285"/>
      <c r="AZ70" s="285"/>
      <c r="BA70" s="285"/>
      <c r="BB70" s="285"/>
      <c r="BC70" s="285"/>
      <c r="BD70" s="285"/>
      <c r="BE70" s="285"/>
      <c r="BF70" s="285"/>
      <c r="BG70" s="285"/>
      <c r="BH70" s="285"/>
      <c r="BI70" s="285"/>
      <c r="BJ70" s="285"/>
      <c r="BK70" s="285"/>
      <c r="BL70" s="285"/>
      <c r="BM70" s="285"/>
      <c r="BN70" s="285"/>
      <c r="BO70" s="285"/>
      <c r="BP70" s="285"/>
      <c r="BQ70" s="285"/>
      <c r="BR70" s="285"/>
      <c r="BS70" s="285"/>
      <c r="BT70" s="285"/>
      <c r="BU70" s="285"/>
      <c r="BV70" s="285"/>
      <c r="BW70" s="285"/>
      <c r="BX70" s="285"/>
      <c r="BY70" s="285"/>
      <c r="BZ70" s="285"/>
      <c r="CA70" s="285"/>
      <c r="CB70" s="285"/>
      <c r="CC70" s="285"/>
      <c r="CD70" s="285"/>
      <c r="CE70" s="285"/>
      <c r="CF70" s="285"/>
      <c r="CG70" s="285"/>
      <c r="CH70" s="285"/>
      <c r="CI70" s="285"/>
      <c r="CJ70" s="285"/>
      <c r="CK70" s="285"/>
      <c r="CL70" s="285"/>
      <c r="CM70" s="285"/>
      <c r="CN70" s="285"/>
      <c r="CO70" s="285"/>
      <c r="CP70" s="285"/>
      <c r="CQ70" s="285"/>
      <c r="CR70" s="285"/>
      <c r="CS70" s="285"/>
    </row>
    <row r="71" s="244" customFormat="true" ht="27" hidden="true" customHeight="true" outlineLevel="0" collapsed="false">
      <c r="A71" s="259" t="s">
        <v>376</v>
      </c>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row>
    <row r="72" s="244" customFormat="true" ht="15.75" hidden="true" customHeight="true" outlineLevel="0" collapsed="false">
      <c r="A72" s="243"/>
      <c r="B72" s="243"/>
      <c r="C72" s="243"/>
      <c r="D72" s="243"/>
      <c r="E72" s="243"/>
      <c r="F72" s="243"/>
      <c r="G72" s="243"/>
      <c r="H72" s="243"/>
      <c r="I72" s="243"/>
      <c r="J72" s="243"/>
      <c r="K72" s="243"/>
      <c r="L72" s="243"/>
      <c r="M72" s="243"/>
      <c r="N72" s="243"/>
      <c r="O72" s="243"/>
      <c r="P72" s="243"/>
      <c r="Q72" s="243"/>
      <c r="R72" s="243"/>
      <c r="S72" s="243"/>
      <c r="T72" s="243"/>
      <c r="V72" s="258"/>
      <c r="W72" s="258"/>
      <c r="X72" s="258"/>
      <c r="Y72" s="258"/>
      <c r="Z72" s="258"/>
      <c r="AA72" s="258"/>
      <c r="AB72" s="258"/>
      <c r="AC72" s="258"/>
      <c r="AD72" s="258"/>
      <c r="AE72" s="258"/>
      <c r="AF72" s="258"/>
      <c r="AG72" s="258"/>
      <c r="AH72" s="258"/>
      <c r="AI72" s="258"/>
      <c r="AJ72" s="258"/>
      <c r="AK72" s="258"/>
      <c r="AL72" s="258"/>
      <c r="AM72" s="258"/>
      <c r="AN72" s="258"/>
      <c r="AO72" s="258"/>
      <c r="AP72" s="258"/>
      <c r="AQ72" s="260" t="s">
        <v>393</v>
      </c>
      <c r="AR72" s="260"/>
      <c r="AS72" s="260"/>
      <c r="AT72" s="260"/>
      <c r="AU72" s="260"/>
      <c r="AV72" s="260"/>
      <c r="AW72" s="260"/>
      <c r="AX72" s="260"/>
      <c r="AY72" s="260"/>
      <c r="AZ72" s="260"/>
      <c r="BA72" s="260"/>
      <c r="BB72" s="260"/>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58"/>
      <c r="CP72" s="258"/>
      <c r="CQ72" s="258"/>
      <c r="CR72" s="258"/>
      <c r="CS72" s="258"/>
    </row>
    <row r="73" s="263" customFormat="true" ht="78.75" hidden="true" customHeight="true" outlineLevel="0" collapsed="false">
      <c r="A73" s="261" t="s">
        <v>369</v>
      </c>
      <c r="B73" s="261"/>
      <c r="C73" s="261"/>
      <c r="D73" s="261"/>
      <c r="E73" s="261"/>
      <c r="F73" s="261" t="s">
        <v>38</v>
      </c>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2" t="s">
        <v>378</v>
      </c>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row>
    <row r="74" s="251" customFormat="true" ht="15" hidden="true" customHeight="false" outlineLevel="0" collapsed="false">
      <c r="A74" s="250" t="n">
        <v>1</v>
      </c>
      <c r="B74" s="250"/>
      <c r="C74" s="250"/>
      <c r="D74" s="250"/>
      <c r="E74" s="250"/>
      <c r="F74" s="250" t="n">
        <v>2</v>
      </c>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t="n">
        <v>3</v>
      </c>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row>
    <row r="75" s="255" customFormat="true" ht="29.25" hidden="true" customHeight="true" outlineLevel="0" collapsed="false">
      <c r="A75" s="252" t="s">
        <v>154</v>
      </c>
      <c r="B75" s="252"/>
      <c r="C75" s="252"/>
      <c r="D75" s="252"/>
      <c r="E75" s="252"/>
      <c r="F75" s="264" t="s">
        <v>379</v>
      </c>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c r="CO75" s="265"/>
      <c r="CP75" s="265"/>
      <c r="CQ75" s="265"/>
      <c r="CR75" s="265"/>
      <c r="CS75" s="265"/>
    </row>
    <row r="76" s="269" customFormat="true" ht="15" hidden="true" customHeight="true" outlineLevel="0" collapsed="false">
      <c r="A76" s="266"/>
      <c r="B76" s="266"/>
      <c r="C76" s="266"/>
      <c r="D76" s="266"/>
      <c r="E76" s="266"/>
      <c r="F76" s="267" t="s">
        <v>373</v>
      </c>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8" t="n">
        <f aca="false">AV75</f>
        <v>0</v>
      </c>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row>
    <row r="77" s="244" customFormat="true" ht="27" hidden="true" customHeight="true" outlineLevel="0" collapsed="false">
      <c r="A77" s="259" t="s">
        <v>376</v>
      </c>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c r="CI77" s="259"/>
      <c r="CJ77" s="259"/>
      <c r="CK77" s="259"/>
      <c r="CL77" s="259"/>
      <c r="CM77" s="259"/>
      <c r="CN77" s="259"/>
      <c r="CO77" s="259"/>
      <c r="CP77" s="259"/>
      <c r="CQ77" s="259"/>
      <c r="CR77" s="259"/>
      <c r="CS77" s="259"/>
    </row>
    <row r="78" s="244" customFormat="true" ht="15.75" hidden="true" customHeight="true" outlineLevel="0" collapsed="false">
      <c r="A78" s="243"/>
      <c r="B78" s="243"/>
      <c r="C78" s="243"/>
      <c r="D78" s="243"/>
      <c r="E78" s="243"/>
      <c r="F78" s="243"/>
      <c r="G78" s="243"/>
      <c r="H78" s="243"/>
      <c r="I78" s="243"/>
      <c r="J78" s="243"/>
      <c r="K78" s="243"/>
      <c r="L78" s="243"/>
      <c r="M78" s="243"/>
      <c r="N78" s="243"/>
      <c r="O78" s="243"/>
      <c r="P78" s="243"/>
      <c r="Q78" s="243"/>
      <c r="R78" s="243"/>
      <c r="S78" s="243"/>
      <c r="T78" s="243"/>
      <c r="V78" s="258"/>
      <c r="W78" s="258"/>
      <c r="X78" s="258"/>
      <c r="Y78" s="258"/>
      <c r="Z78" s="258"/>
      <c r="AA78" s="258"/>
      <c r="AB78" s="258"/>
      <c r="AC78" s="258"/>
      <c r="AD78" s="258"/>
      <c r="AE78" s="258"/>
      <c r="AF78" s="258"/>
      <c r="AG78" s="258"/>
      <c r="AH78" s="258"/>
      <c r="AI78" s="258"/>
      <c r="AJ78" s="258"/>
      <c r="AK78" s="258"/>
      <c r="AL78" s="258"/>
      <c r="AM78" s="258"/>
      <c r="AN78" s="258"/>
      <c r="AO78" s="258"/>
      <c r="AP78" s="258"/>
      <c r="AQ78" s="260" t="s">
        <v>377</v>
      </c>
      <c r="AR78" s="260"/>
      <c r="AS78" s="260"/>
      <c r="AT78" s="260"/>
      <c r="AU78" s="260"/>
      <c r="AV78" s="260"/>
      <c r="AW78" s="260"/>
      <c r="AX78" s="260"/>
      <c r="AY78" s="260"/>
      <c r="AZ78" s="260"/>
      <c r="BA78" s="260"/>
      <c r="BB78" s="260"/>
      <c r="BC78" s="258"/>
      <c r="BD78" s="258"/>
      <c r="BE78" s="258"/>
      <c r="BF78" s="258"/>
      <c r="BG78" s="258"/>
      <c r="BH78" s="258"/>
      <c r="BI78" s="258"/>
      <c r="BJ78" s="258"/>
      <c r="BK78" s="258"/>
      <c r="BL78" s="258"/>
      <c r="BM78" s="258"/>
      <c r="BN78" s="258"/>
      <c r="BO78" s="258"/>
      <c r="BP78" s="258"/>
      <c r="BQ78" s="258"/>
      <c r="BR78" s="258"/>
      <c r="BS78" s="258"/>
      <c r="BT78" s="258"/>
      <c r="BU78" s="258"/>
      <c r="BV78" s="258"/>
      <c r="BW78" s="258"/>
      <c r="BX78" s="258"/>
      <c r="BY78" s="258"/>
      <c r="BZ78" s="258"/>
      <c r="CA78" s="258"/>
      <c r="CB78" s="258"/>
      <c r="CC78" s="258"/>
      <c r="CD78" s="258"/>
      <c r="CE78" s="258"/>
      <c r="CF78" s="258"/>
      <c r="CG78" s="258"/>
      <c r="CH78" s="258"/>
      <c r="CI78" s="258"/>
      <c r="CJ78" s="258"/>
      <c r="CK78" s="258"/>
      <c r="CL78" s="258"/>
      <c r="CM78" s="258"/>
      <c r="CN78" s="258"/>
      <c r="CO78" s="258"/>
      <c r="CP78" s="258"/>
      <c r="CQ78" s="258"/>
      <c r="CR78" s="258"/>
      <c r="CS78" s="258"/>
    </row>
    <row r="79" s="263" customFormat="true" ht="78.75" hidden="true" customHeight="true" outlineLevel="0" collapsed="false">
      <c r="A79" s="261" t="s">
        <v>369</v>
      </c>
      <c r="B79" s="261"/>
      <c r="C79" s="261"/>
      <c r="D79" s="261"/>
      <c r="E79" s="261"/>
      <c r="F79" s="261" t="s">
        <v>38</v>
      </c>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2" t="s">
        <v>378</v>
      </c>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row>
    <row r="80" s="251" customFormat="true" ht="15" hidden="true" customHeight="false" outlineLevel="0" collapsed="false">
      <c r="A80" s="250" t="n">
        <v>1</v>
      </c>
      <c r="B80" s="250"/>
      <c r="C80" s="250"/>
      <c r="D80" s="250"/>
      <c r="E80" s="250"/>
      <c r="F80" s="250" t="n">
        <v>2</v>
      </c>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t="n">
        <v>3</v>
      </c>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row>
    <row r="81" s="255" customFormat="true" ht="29.25" hidden="true" customHeight="true" outlineLevel="0" collapsed="false">
      <c r="A81" s="252" t="s">
        <v>154</v>
      </c>
      <c r="B81" s="252"/>
      <c r="C81" s="252"/>
      <c r="D81" s="252"/>
      <c r="E81" s="252"/>
      <c r="F81" s="253" t="s">
        <v>379</v>
      </c>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row>
    <row r="82" s="269" customFormat="true" ht="15" hidden="true" customHeight="true" outlineLevel="0" collapsed="false">
      <c r="A82" s="266"/>
      <c r="B82" s="266"/>
      <c r="C82" s="266"/>
      <c r="D82" s="266"/>
      <c r="E82" s="266"/>
      <c r="F82" s="267" t="s">
        <v>373</v>
      </c>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8" t="n">
        <f aca="false">AV81</f>
        <v>0</v>
      </c>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row>
    <row r="83" s="255" customFormat="true" ht="15" hidden="true" customHeight="true" outlineLevel="0" collapsed="false">
      <c r="A83" s="283"/>
      <c r="B83" s="283"/>
      <c r="C83" s="283"/>
      <c r="D83" s="283"/>
      <c r="E83" s="283"/>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5"/>
      <c r="BZ83" s="285"/>
      <c r="CA83" s="285"/>
      <c r="CB83" s="285"/>
      <c r="CC83" s="285"/>
      <c r="CD83" s="285"/>
      <c r="CE83" s="285"/>
      <c r="CF83" s="285"/>
      <c r="CG83" s="285"/>
      <c r="CH83" s="285"/>
      <c r="CI83" s="285"/>
      <c r="CJ83" s="285"/>
      <c r="CK83" s="285"/>
      <c r="CL83" s="285"/>
      <c r="CM83" s="285"/>
      <c r="CN83" s="285"/>
      <c r="CO83" s="285"/>
      <c r="CP83" s="285"/>
      <c r="CQ83" s="285"/>
      <c r="CR83" s="285"/>
      <c r="CS83" s="285"/>
    </row>
    <row r="84" s="243" customFormat="true" ht="15" hidden="true" customHeight="true" outlineLevel="0" collapsed="false">
      <c r="A84" s="243" t="s">
        <v>394</v>
      </c>
    </row>
    <row r="85" s="244" customFormat="true" ht="15.75" hidden="true" customHeight="false" outlineLevel="0" collapsed="false">
      <c r="A85" s="243" t="s">
        <v>368</v>
      </c>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58" t="s">
        <v>174</v>
      </c>
      <c r="AR85" s="258"/>
      <c r="AS85" s="258"/>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c r="BS85" s="258"/>
      <c r="BT85" s="258"/>
      <c r="BU85" s="258"/>
      <c r="BV85" s="258"/>
      <c r="BW85" s="258"/>
      <c r="BX85" s="258"/>
      <c r="BY85" s="258"/>
      <c r="BZ85" s="258"/>
      <c r="CA85" s="258"/>
      <c r="CB85" s="258"/>
      <c r="CC85" s="258"/>
      <c r="CD85" s="258"/>
      <c r="CE85" s="258"/>
      <c r="CF85" s="258"/>
      <c r="CG85" s="258"/>
      <c r="CH85" s="258"/>
      <c r="CI85" s="258"/>
      <c r="CJ85" s="258"/>
      <c r="CK85" s="258"/>
      <c r="CL85" s="258"/>
      <c r="CM85" s="258"/>
      <c r="CN85" s="258"/>
      <c r="CO85" s="258"/>
      <c r="CP85" s="258"/>
      <c r="CQ85" s="258"/>
      <c r="CR85" s="258"/>
      <c r="CS85" s="258"/>
    </row>
    <row r="86" customFormat="false" ht="22.5" hidden="true" customHeight="true" outlineLevel="0" collapsed="false">
      <c r="AP86" s="287" t="n">
        <v>2023</v>
      </c>
      <c r="AQ86" s="287"/>
      <c r="AR86" s="287"/>
      <c r="AS86" s="287"/>
      <c r="AT86" s="287"/>
      <c r="AU86" s="287"/>
      <c r="AV86" s="287"/>
      <c r="AW86" s="287"/>
      <c r="AX86" s="287"/>
      <c r="AY86" s="287"/>
      <c r="AZ86" s="287"/>
      <c r="BA86" s="287"/>
      <c r="BB86" s="287"/>
    </row>
    <row r="87" s="249" customFormat="true" ht="65.25" hidden="true" customHeight="true" outlineLevel="0" collapsed="false">
      <c r="A87" s="247" t="s">
        <v>369</v>
      </c>
      <c r="B87" s="247"/>
      <c r="C87" s="247"/>
      <c r="D87" s="247"/>
      <c r="E87" s="247"/>
      <c r="F87" s="247" t="s">
        <v>395</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8" t="s">
        <v>396</v>
      </c>
      <c r="AW87" s="248"/>
      <c r="AX87" s="248"/>
      <c r="AY87" s="248"/>
      <c r="AZ87" s="248"/>
      <c r="BA87" s="248"/>
      <c r="BB87" s="248"/>
      <c r="BC87" s="248"/>
      <c r="BD87" s="248"/>
      <c r="BE87" s="248"/>
      <c r="BF87" s="248"/>
      <c r="BG87" s="248"/>
      <c r="BH87" s="248"/>
      <c r="BI87" s="248"/>
      <c r="BJ87" s="248"/>
      <c r="BK87" s="248"/>
      <c r="BL87" s="248"/>
      <c r="BM87" s="248" t="s">
        <v>397</v>
      </c>
      <c r="BN87" s="248"/>
      <c r="BO87" s="248"/>
      <c r="BP87" s="248"/>
      <c r="BQ87" s="248"/>
      <c r="BR87" s="248"/>
      <c r="BS87" s="248"/>
      <c r="BT87" s="248"/>
      <c r="BU87" s="248"/>
      <c r="BV87" s="248"/>
      <c r="BW87" s="248"/>
      <c r="BX87" s="248"/>
      <c r="BY87" s="248"/>
      <c r="BZ87" s="248"/>
      <c r="CA87" s="248"/>
      <c r="CB87" s="248"/>
      <c r="CC87" s="248"/>
      <c r="CD87" s="248" t="s">
        <v>372</v>
      </c>
      <c r="CE87" s="248"/>
      <c r="CF87" s="248"/>
      <c r="CG87" s="248"/>
      <c r="CH87" s="248"/>
      <c r="CI87" s="248"/>
      <c r="CJ87" s="248"/>
      <c r="CK87" s="248"/>
      <c r="CL87" s="248"/>
      <c r="CM87" s="248"/>
      <c r="CN87" s="248"/>
      <c r="CO87" s="248"/>
      <c r="CP87" s="248"/>
      <c r="CQ87" s="248"/>
      <c r="CR87" s="248"/>
      <c r="CS87" s="248"/>
    </row>
    <row r="88" s="251" customFormat="true" ht="15" hidden="true" customHeight="false" outlineLevel="0" collapsed="false">
      <c r="A88" s="250" t="n">
        <v>1</v>
      </c>
      <c r="B88" s="250"/>
      <c r="C88" s="250"/>
      <c r="D88" s="250"/>
      <c r="E88" s="250"/>
      <c r="F88" s="250" t="n">
        <v>2</v>
      </c>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t="n">
        <v>3</v>
      </c>
      <c r="AW88" s="250"/>
      <c r="AX88" s="250"/>
      <c r="AY88" s="250"/>
      <c r="AZ88" s="250"/>
      <c r="BA88" s="250"/>
      <c r="BB88" s="250"/>
      <c r="BC88" s="250"/>
      <c r="BD88" s="250"/>
      <c r="BE88" s="250"/>
      <c r="BF88" s="250"/>
      <c r="BG88" s="250"/>
      <c r="BH88" s="250"/>
      <c r="BI88" s="250"/>
      <c r="BJ88" s="250"/>
      <c r="BK88" s="250"/>
      <c r="BL88" s="250"/>
      <c r="BM88" s="250" t="n">
        <v>4</v>
      </c>
      <c r="BN88" s="250"/>
      <c r="BO88" s="250"/>
      <c r="BP88" s="250"/>
      <c r="BQ88" s="250"/>
      <c r="BR88" s="250"/>
      <c r="BS88" s="250"/>
      <c r="BT88" s="250"/>
      <c r="BU88" s="250"/>
      <c r="BV88" s="250"/>
      <c r="BW88" s="250"/>
      <c r="BX88" s="250"/>
      <c r="BY88" s="250"/>
      <c r="BZ88" s="250"/>
      <c r="CA88" s="250"/>
      <c r="CB88" s="250"/>
      <c r="CC88" s="250"/>
      <c r="CD88" s="250" t="n">
        <v>5</v>
      </c>
      <c r="CE88" s="250"/>
      <c r="CF88" s="250"/>
      <c r="CG88" s="250"/>
      <c r="CH88" s="250"/>
      <c r="CI88" s="250"/>
      <c r="CJ88" s="250"/>
      <c r="CK88" s="250"/>
      <c r="CL88" s="250"/>
      <c r="CM88" s="250"/>
      <c r="CN88" s="250"/>
      <c r="CO88" s="250"/>
      <c r="CP88" s="250"/>
      <c r="CQ88" s="250"/>
      <c r="CR88" s="250"/>
      <c r="CS88" s="250"/>
    </row>
    <row r="89" s="255" customFormat="true" ht="15" hidden="true" customHeight="true" outlineLevel="0" collapsed="false">
      <c r="A89" s="252" t="s">
        <v>154</v>
      </c>
      <c r="B89" s="252"/>
      <c r="C89" s="252"/>
      <c r="D89" s="252"/>
      <c r="E89" s="252"/>
      <c r="F89" s="253" t="s">
        <v>398</v>
      </c>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82"/>
      <c r="CE89" s="282"/>
      <c r="CF89" s="282"/>
      <c r="CG89" s="282"/>
      <c r="CH89" s="282"/>
      <c r="CI89" s="282"/>
      <c r="CJ89" s="282"/>
      <c r="CK89" s="282"/>
      <c r="CL89" s="282"/>
      <c r="CM89" s="282"/>
      <c r="CN89" s="282"/>
      <c r="CO89" s="282"/>
      <c r="CP89" s="282"/>
      <c r="CQ89" s="282"/>
      <c r="CR89" s="282"/>
      <c r="CS89" s="282"/>
    </row>
    <row r="90" s="269" customFormat="true" ht="15" hidden="true" customHeight="true" outlineLevel="0" collapsed="false">
      <c r="A90" s="266"/>
      <c r="B90" s="266"/>
      <c r="C90" s="266"/>
      <c r="D90" s="266"/>
      <c r="E90" s="266"/>
      <c r="F90" s="267" t="s">
        <v>373</v>
      </c>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88" t="s">
        <v>164</v>
      </c>
      <c r="AW90" s="288"/>
      <c r="AX90" s="288"/>
      <c r="AY90" s="288"/>
      <c r="AZ90" s="288"/>
      <c r="BA90" s="288"/>
      <c r="BB90" s="288"/>
      <c r="BC90" s="288"/>
      <c r="BD90" s="288"/>
      <c r="BE90" s="288"/>
      <c r="BF90" s="288"/>
      <c r="BG90" s="288"/>
      <c r="BH90" s="288"/>
      <c r="BI90" s="288"/>
      <c r="BJ90" s="288"/>
      <c r="BK90" s="288"/>
      <c r="BL90" s="288"/>
      <c r="BM90" s="288" t="s">
        <v>164</v>
      </c>
      <c r="BN90" s="288"/>
      <c r="BO90" s="288"/>
      <c r="BP90" s="288"/>
      <c r="BQ90" s="288"/>
      <c r="BR90" s="288"/>
      <c r="BS90" s="288"/>
      <c r="BT90" s="288"/>
      <c r="BU90" s="288"/>
      <c r="BV90" s="288"/>
      <c r="BW90" s="288"/>
      <c r="BX90" s="288"/>
      <c r="BY90" s="288"/>
      <c r="BZ90" s="288"/>
      <c r="CA90" s="288"/>
      <c r="CB90" s="288"/>
      <c r="CC90" s="288"/>
      <c r="CD90" s="268" t="n">
        <f aca="false">CD89</f>
        <v>0</v>
      </c>
      <c r="CE90" s="268"/>
      <c r="CF90" s="268"/>
      <c r="CG90" s="268"/>
      <c r="CH90" s="268"/>
      <c r="CI90" s="268"/>
      <c r="CJ90" s="268"/>
      <c r="CK90" s="268"/>
      <c r="CL90" s="268"/>
      <c r="CM90" s="268"/>
      <c r="CN90" s="268"/>
      <c r="CO90" s="268"/>
      <c r="CP90" s="268"/>
      <c r="CQ90" s="268"/>
      <c r="CR90" s="268"/>
      <c r="CS90" s="268"/>
    </row>
    <row r="91" s="255" customFormat="true" ht="15" hidden="true" customHeight="true" outlineLevel="0" collapsed="false">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t="n">
        <v>2023</v>
      </c>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9"/>
      <c r="CP91" s="239"/>
      <c r="CQ91" s="239"/>
      <c r="CR91" s="239"/>
      <c r="CS91" s="239"/>
    </row>
    <row r="92" s="243" customFormat="true" ht="30.75" hidden="true" customHeight="true" outlineLevel="0" collapsed="false">
      <c r="A92" s="247" t="s">
        <v>369</v>
      </c>
      <c r="B92" s="247"/>
      <c r="C92" s="247"/>
      <c r="D92" s="247"/>
      <c r="E92" s="247"/>
      <c r="F92" s="247" t="s">
        <v>395</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8" t="s">
        <v>396</v>
      </c>
      <c r="AW92" s="248"/>
      <c r="AX92" s="248"/>
      <c r="AY92" s="248"/>
      <c r="AZ92" s="248"/>
      <c r="BA92" s="248"/>
      <c r="BB92" s="248"/>
      <c r="BC92" s="248"/>
      <c r="BD92" s="248"/>
      <c r="BE92" s="248"/>
      <c r="BF92" s="248"/>
      <c r="BG92" s="248"/>
      <c r="BH92" s="248"/>
      <c r="BI92" s="248"/>
      <c r="BJ92" s="248"/>
      <c r="BK92" s="248"/>
      <c r="BL92" s="248"/>
      <c r="BM92" s="248" t="s">
        <v>397</v>
      </c>
      <c r="BN92" s="248"/>
      <c r="BO92" s="248"/>
      <c r="BP92" s="248"/>
      <c r="BQ92" s="248"/>
      <c r="BR92" s="248"/>
      <c r="BS92" s="248"/>
      <c r="BT92" s="248"/>
      <c r="BU92" s="248"/>
      <c r="BV92" s="248"/>
      <c r="BW92" s="248"/>
      <c r="BX92" s="248"/>
      <c r="BY92" s="248"/>
      <c r="BZ92" s="248"/>
      <c r="CA92" s="248"/>
      <c r="CB92" s="248"/>
      <c r="CC92" s="248"/>
      <c r="CD92" s="248" t="s">
        <v>372</v>
      </c>
      <c r="CE92" s="248"/>
      <c r="CF92" s="248"/>
      <c r="CG92" s="248"/>
      <c r="CH92" s="248"/>
      <c r="CI92" s="248"/>
      <c r="CJ92" s="248"/>
      <c r="CK92" s="248"/>
      <c r="CL92" s="248"/>
      <c r="CM92" s="248"/>
      <c r="CN92" s="248"/>
      <c r="CO92" s="248"/>
      <c r="CP92" s="248"/>
      <c r="CQ92" s="248"/>
      <c r="CR92" s="248"/>
      <c r="CS92" s="248"/>
    </row>
    <row r="93" s="241" customFormat="true" ht="15.75" hidden="true" customHeight="true" outlineLevel="0" collapsed="false">
      <c r="A93" s="250" t="n">
        <v>1</v>
      </c>
      <c r="B93" s="250"/>
      <c r="C93" s="250"/>
      <c r="D93" s="250"/>
      <c r="E93" s="250"/>
      <c r="F93" s="250" t="n">
        <v>2</v>
      </c>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t="n">
        <v>3</v>
      </c>
      <c r="AW93" s="250"/>
      <c r="AX93" s="250"/>
      <c r="AY93" s="250"/>
      <c r="AZ93" s="250"/>
      <c r="BA93" s="250"/>
      <c r="BB93" s="250"/>
      <c r="BC93" s="250"/>
      <c r="BD93" s="250"/>
      <c r="BE93" s="250"/>
      <c r="BF93" s="250"/>
      <c r="BG93" s="250"/>
      <c r="BH93" s="250"/>
      <c r="BI93" s="250"/>
      <c r="BJ93" s="250"/>
      <c r="BK93" s="250"/>
      <c r="BL93" s="250"/>
      <c r="BM93" s="250" t="n">
        <v>4</v>
      </c>
      <c r="BN93" s="250"/>
      <c r="BO93" s="250"/>
      <c r="BP93" s="250"/>
      <c r="BQ93" s="250"/>
      <c r="BR93" s="250"/>
      <c r="BS93" s="250"/>
      <c r="BT93" s="250"/>
      <c r="BU93" s="250"/>
      <c r="BV93" s="250"/>
      <c r="BW93" s="250"/>
      <c r="BX93" s="250"/>
      <c r="BY93" s="250"/>
      <c r="BZ93" s="250"/>
      <c r="CA93" s="250"/>
      <c r="CB93" s="250"/>
      <c r="CC93" s="250"/>
      <c r="CD93" s="250" t="n">
        <v>5</v>
      </c>
      <c r="CE93" s="250"/>
      <c r="CF93" s="250"/>
      <c r="CG93" s="250"/>
      <c r="CH93" s="250"/>
      <c r="CI93" s="250"/>
      <c r="CJ93" s="250"/>
      <c r="CK93" s="250"/>
      <c r="CL93" s="250"/>
      <c r="CM93" s="250"/>
      <c r="CN93" s="250"/>
      <c r="CO93" s="250"/>
      <c r="CP93" s="250"/>
      <c r="CQ93" s="250"/>
      <c r="CR93" s="250"/>
      <c r="CS93" s="250"/>
    </row>
    <row r="94" s="244" customFormat="true" ht="15" hidden="true" customHeight="true" outlineLevel="0" collapsed="false">
      <c r="A94" s="252"/>
      <c r="B94" s="252"/>
      <c r="C94" s="252"/>
      <c r="D94" s="252"/>
      <c r="E94" s="252"/>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row>
    <row r="95" customFormat="false" ht="10.5" hidden="true" customHeight="true" outlineLevel="0" collapsed="false">
      <c r="A95" s="252"/>
      <c r="B95" s="252"/>
      <c r="C95" s="252"/>
      <c r="D95" s="252"/>
      <c r="E95" s="252"/>
      <c r="F95" s="279" t="s">
        <v>373</v>
      </c>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54" t="s">
        <v>164</v>
      </c>
      <c r="AW95" s="254"/>
      <c r="AX95" s="254"/>
      <c r="AY95" s="254"/>
      <c r="AZ95" s="254"/>
      <c r="BA95" s="254"/>
      <c r="BB95" s="254"/>
      <c r="BC95" s="254"/>
      <c r="BD95" s="254"/>
      <c r="BE95" s="254"/>
      <c r="BF95" s="254"/>
      <c r="BG95" s="254"/>
      <c r="BH95" s="254"/>
      <c r="BI95" s="254"/>
      <c r="BJ95" s="254"/>
      <c r="BK95" s="254"/>
      <c r="BL95" s="254"/>
      <c r="BM95" s="254" t="s">
        <v>164</v>
      </c>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c r="CP95" s="254"/>
      <c r="CQ95" s="254"/>
      <c r="CR95" s="254"/>
      <c r="CS95" s="254"/>
    </row>
    <row r="96" s="249" customFormat="true" ht="60" hidden="true" customHeight="true" outlineLevel="0" collapsed="false">
      <c r="A96" s="283"/>
      <c r="B96" s="283"/>
      <c r="C96" s="283"/>
      <c r="D96" s="283"/>
      <c r="E96" s="283"/>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5"/>
      <c r="AW96" s="285"/>
      <c r="AX96" s="285"/>
      <c r="AY96" s="285"/>
      <c r="AZ96" s="285"/>
      <c r="BA96" s="285"/>
      <c r="BB96" s="285"/>
      <c r="BC96" s="285"/>
      <c r="BD96" s="285"/>
      <c r="BE96" s="285"/>
      <c r="BF96" s="285"/>
      <c r="BG96" s="285"/>
      <c r="BH96" s="285"/>
      <c r="BI96" s="285"/>
      <c r="BJ96" s="285"/>
      <c r="BK96" s="285"/>
      <c r="BL96" s="285"/>
      <c r="BM96" s="285"/>
      <c r="BN96" s="285"/>
      <c r="BO96" s="285"/>
      <c r="BP96" s="285"/>
      <c r="BQ96" s="285"/>
      <c r="BR96" s="285"/>
      <c r="BS96" s="285"/>
      <c r="BT96" s="285"/>
      <c r="BU96" s="285"/>
      <c r="BV96" s="285"/>
      <c r="BW96" s="285"/>
      <c r="BX96" s="285"/>
      <c r="BY96" s="285"/>
      <c r="BZ96" s="285"/>
      <c r="CA96" s="285"/>
      <c r="CB96" s="285"/>
      <c r="CC96" s="285"/>
      <c r="CD96" s="285"/>
      <c r="CE96" s="285"/>
      <c r="CF96" s="285"/>
      <c r="CG96" s="285"/>
      <c r="CH96" s="285"/>
      <c r="CI96" s="285"/>
      <c r="CJ96" s="285"/>
      <c r="CK96" s="285"/>
      <c r="CL96" s="285"/>
      <c r="CM96" s="285"/>
      <c r="CN96" s="285"/>
      <c r="CO96" s="285"/>
      <c r="CP96" s="285"/>
      <c r="CQ96" s="285"/>
      <c r="CR96" s="285"/>
      <c r="CS96" s="285"/>
    </row>
    <row r="97" s="251" customFormat="true" ht="15.75" hidden="false" customHeight="true" outlineLevel="0" collapsed="false">
      <c r="A97" s="289" t="s">
        <v>399</v>
      </c>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289"/>
      <c r="BJ97" s="289"/>
      <c r="BK97" s="289"/>
      <c r="BL97" s="289"/>
      <c r="BM97" s="289"/>
      <c r="BN97" s="289"/>
      <c r="BO97" s="289"/>
      <c r="BP97" s="289"/>
      <c r="BQ97" s="289"/>
      <c r="BR97" s="289"/>
      <c r="BS97" s="289"/>
      <c r="BT97" s="289"/>
      <c r="BU97" s="289"/>
      <c r="BV97" s="289"/>
      <c r="BW97" s="289"/>
      <c r="BX97" s="289"/>
      <c r="BY97" s="289"/>
      <c r="BZ97" s="289"/>
      <c r="CA97" s="289"/>
      <c r="CB97" s="289"/>
      <c r="CC97" s="289"/>
      <c r="CD97" s="289"/>
      <c r="CE97" s="289"/>
      <c r="CF97" s="289"/>
      <c r="CG97" s="289"/>
      <c r="CH97" s="289"/>
      <c r="CI97" s="289"/>
      <c r="CJ97" s="289"/>
      <c r="CK97" s="289"/>
      <c r="CL97" s="289"/>
      <c r="CM97" s="289"/>
      <c r="CN97" s="289"/>
      <c r="CO97" s="289"/>
      <c r="CP97" s="289"/>
      <c r="CQ97" s="289"/>
      <c r="CR97" s="289"/>
      <c r="CS97" s="289"/>
    </row>
    <row r="98" s="255" customFormat="true" ht="15" hidden="false" customHeight="true" outlineLevel="0" collapsed="false">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c r="CO98" s="241"/>
      <c r="CP98" s="241"/>
      <c r="CQ98" s="241"/>
      <c r="CR98" s="241"/>
      <c r="CS98" s="241"/>
    </row>
    <row r="99" s="255" customFormat="true" ht="15" hidden="false" customHeight="true" outlineLevel="0" collapsed="false">
      <c r="A99" s="243" t="s">
        <v>368</v>
      </c>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5" t="s">
        <v>400</v>
      </c>
      <c r="AR99" s="245"/>
      <c r="AS99" s="245"/>
      <c r="AT99" s="245"/>
      <c r="AU99" s="245"/>
      <c r="AV99" s="245"/>
      <c r="AW99" s="245"/>
      <c r="AX99" s="245"/>
      <c r="AY99" s="245"/>
      <c r="AZ99" s="245"/>
      <c r="BA99" s="245"/>
      <c r="BB99" s="245"/>
      <c r="BC99" s="245"/>
      <c r="BD99" s="245"/>
      <c r="BE99" s="245"/>
      <c r="BF99" s="245"/>
      <c r="BG99" s="245"/>
      <c r="BH99" s="245"/>
      <c r="BI99" s="245"/>
      <c r="BJ99" s="245"/>
      <c r="BK99" s="245"/>
      <c r="BL99" s="245"/>
      <c r="BM99" s="245"/>
      <c r="BN99" s="245"/>
      <c r="BO99" s="245"/>
      <c r="BP99" s="245"/>
      <c r="BQ99" s="245"/>
      <c r="BR99" s="245"/>
      <c r="BS99" s="245"/>
      <c r="BT99" s="245"/>
      <c r="BU99" s="245"/>
      <c r="BV99" s="245"/>
      <c r="BW99" s="245"/>
      <c r="BX99" s="245"/>
      <c r="BY99" s="245"/>
      <c r="BZ99" s="245"/>
      <c r="CA99" s="245"/>
      <c r="CB99" s="245"/>
      <c r="CC99" s="245"/>
      <c r="CD99" s="245"/>
      <c r="CE99" s="245"/>
      <c r="CF99" s="245"/>
      <c r="CG99" s="245"/>
      <c r="CH99" s="245"/>
      <c r="CI99" s="245"/>
      <c r="CJ99" s="245"/>
      <c r="CK99" s="245"/>
      <c r="CL99" s="245"/>
      <c r="CM99" s="245"/>
      <c r="CN99" s="245"/>
      <c r="CO99" s="245"/>
      <c r="CP99" s="245"/>
      <c r="CQ99" s="245"/>
      <c r="CR99" s="245"/>
      <c r="CS99" s="245"/>
    </row>
    <row r="100" s="255" customFormat="true" ht="15" hidden="false" customHeight="true" outlineLevel="0" collapsed="false">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60" t="s">
        <v>377</v>
      </c>
      <c r="AR100" s="260"/>
      <c r="AS100" s="260"/>
      <c r="AT100" s="260"/>
      <c r="AU100" s="260"/>
      <c r="AV100" s="260"/>
      <c r="AW100" s="260"/>
      <c r="AX100" s="260"/>
      <c r="AY100" s="260"/>
      <c r="AZ100" s="260"/>
      <c r="BA100" s="260"/>
      <c r="BB100" s="260"/>
      <c r="BC100" s="260"/>
      <c r="BD100" s="258"/>
      <c r="BE100" s="258"/>
      <c r="BF100" s="258"/>
      <c r="BG100" s="258"/>
      <c r="BH100" s="258"/>
      <c r="BI100" s="258"/>
      <c r="BJ100" s="258"/>
      <c r="BK100" s="258"/>
      <c r="BL100" s="258"/>
      <c r="BM100" s="258"/>
      <c r="BN100" s="258"/>
      <c r="BO100" s="258"/>
      <c r="BP100" s="258"/>
      <c r="BQ100" s="258"/>
      <c r="BR100" s="258"/>
      <c r="BS100" s="258"/>
      <c r="BT100" s="258"/>
      <c r="BU100" s="258"/>
      <c r="BV100" s="258"/>
      <c r="BW100" s="258"/>
      <c r="BX100" s="258"/>
      <c r="BY100" s="258"/>
      <c r="BZ100" s="258"/>
      <c r="CA100" s="258"/>
      <c r="CB100" s="258"/>
      <c r="CC100" s="258"/>
      <c r="CD100" s="258"/>
      <c r="CE100" s="258"/>
      <c r="CF100" s="258"/>
      <c r="CG100" s="258"/>
      <c r="CH100" s="258"/>
      <c r="CI100" s="258"/>
      <c r="CJ100" s="258"/>
      <c r="CK100" s="258"/>
      <c r="CL100" s="258"/>
      <c r="CM100" s="258"/>
      <c r="CN100" s="258"/>
      <c r="CO100" s="258"/>
      <c r="CP100" s="258"/>
      <c r="CQ100" s="258"/>
      <c r="CR100" s="258"/>
      <c r="CS100" s="258"/>
    </row>
    <row r="101" s="269" customFormat="true" ht="15" hidden="false" customHeight="true" outlineLevel="0" collapsed="false">
      <c r="A101" s="261" t="s">
        <v>369</v>
      </c>
      <c r="B101" s="261"/>
      <c r="C101" s="261"/>
      <c r="D101" s="261"/>
      <c r="E101" s="261"/>
      <c r="F101" s="261" t="s">
        <v>401</v>
      </c>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t="s">
        <v>372</v>
      </c>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row>
    <row r="102" s="255" customFormat="true" ht="15" hidden="false" customHeight="true" outlineLevel="0" collapsed="false">
      <c r="A102" s="250" t="n">
        <v>1</v>
      </c>
      <c r="B102" s="250"/>
      <c r="C102" s="250"/>
      <c r="D102" s="250"/>
      <c r="E102" s="250"/>
      <c r="F102" s="250" t="n">
        <v>2</v>
      </c>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t="n">
        <v>3</v>
      </c>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row>
    <row r="103" s="255" customFormat="true" ht="15" hidden="false" customHeight="true" outlineLevel="0" collapsed="false">
      <c r="A103" s="254" t="n">
        <v>1</v>
      </c>
      <c r="B103" s="254"/>
      <c r="C103" s="254"/>
      <c r="D103" s="254"/>
      <c r="E103" s="254"/>
      <c r="F103" s="264" t="s">
        <v>402</v>
      </c>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90" t="n">
        <v>650000</v>
      </c>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row>
    <row r="104" s="255" customFormat="true" ht="29.25" hidden="false" customHeight="true" outlineLevel="0" collapsed="false">
      <c r="A104" s="252" t="s">
        <v>155</v>
      </c>
      <c r="B104" s="252"/>
      <c r="C104" s="252"/>
      <c r="D104" s="252"/>
      <c r="E104" s="252"/>
      <c r="F104" s="264" t="s">
        <v>172</v>
      </c>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90" t="n">
        <v>3995300</v>
      </c>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row>
    <row r="105" s="255" customFormat="true" ht="93.75" hidden="false" customHeight="true" outlineLevel="0" collapsed="false">
      <c r="A105" s="252" t="s">
        <v>156</v>
      </c>
      <c r="B105" s="252"/>
      <c r="C105" s="252"/>
      <c r="D105" s="252"/>
      <c r="E105" s="252"/>
      <c r="F105" s="264" t="s">
        <v>175</v>
      </c>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90" t="n">
        <v>2179600</v>
      </c>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row>
    <row r="106" s="255" customFormat="true" ht="15" hidden="false" customHeight="true" outlineLevel="0" collapsed="false">
      <c r="A106" s="252"/>
      <c r="B106" s="252"/>
      <c r="C106" s="252"/>
      <c r="D106" s="252"/>
      <c r="E106" s="252"/>
      <c r="F106" s="267" t="s">
        <v>373</v>
      </c>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8" t="n">
        <f aca="false">AV103+AV104+AV105</f>
        <v>6824900</v>
      </c>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row>
    <row r="107" s="255" customFormat="true" ht="15" hidden="true" customHeight="true" outlineLevel="0" collapsed="false">
      <c r="A107" s="283"/>
      <c r="B107" s="283"/>
      <c r="C107" s="283"/>
      <c r="D107" s="283"/>
      <c r="E107" s="283"/>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5"/>
      <c r="AW107" s="285"/>
      <c r="AX107" s="285"/>
      <c r="AY107" s="285"/>
      <c r="AZ107" s="285"/>
      <c r="BA107" s="285"/>
      <c r="BB107" s="285"/>
      <c r="BC107" s="285"/>
      <c r="BD107" s="285"/>
      <c r="BE107" s="285"/>
      <c r="BF107" s="285"/>
      <c r="BG107" s="285"/>
      <c r="BH107" s="285"/>
      <c r="BI107" s="285"/>
      <c r="BJ107" s="285"/>
      <c r="BK107" s="285"/>
      <c r="BL107" s="285"/>
      <c r="BM107" s="285"/>
      <c r="BN107" s="285"/>
      <c r="BO107" s="285"/>
      <c r="BP107" s="285"/>
      <c r="BQ107" s="285"/>
      <c r="BR107" s="285"/>
      <c r="BS107" s="285"/>
      <c r="BT107" s="285"/>
      <c r="BU107" s="285"/>
      <c r="BV107" s="285"/>
      <c r="BW107" s="285"/>
      <c r="BX107" s="285"/>
      <c r="BY107" s="285"/>
      <c r="BZ107" s="285"/>
      <c r="CA107" s="285"/>
      <c r="CB107" s="285"/>
      <c r="CC107" s="285"/>
      <c r="CD107" s="285"/>
      <c r="CE107" s="285"/>
      <c r="CF107" s="285"/>
      <c r="CG107" s="285"/>
      <c r="CH107" s="285"/>
      <c r="CI107" s="285"/>
      <c r="CJ107" s="285"/>
      <c r="CK107" s="285"/>
      <c r="CL107" s="285"/>
      <c r="CM107" s="285"/>
      <c r="CN107" s="285"/>
      <c r="CO107" s="285"/>
      <c r="CP107" s="285"/>
      <c r="CQ107" s="285"/>
      <c r="CR107" s="285"/>
      <c r="CS107" s="285"/>
    </row>
    <row r="108" s="243" customFormat="true" ht="15" hidden="true" customHeight="true" outlineLevel="0" collapsed="false">
      <c r="A108" s="243" t="s">
        <v>403</v>
      </c>
    </row>
    <row r="109" s="241" customFormat="true" ht="6" hidden="true" customHeight="true" outlineLevel="0" collapsed="false"/>
    <row r="110" s="244" customFormat="true" ht="15.75" hidden="true" customHeight="false" outlineLevel="0" collapsed="false">
      <c r="A110" s="243" t="s">
        <v>368</v>
      </c>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5"/>
      <c r="BR110" s="245"/>
      <c r="BS110" s="245"/>
      <c r="BT110" s="245"/>
      <c r="BU110" s="245"/>
      <c r="BV110" s="245"/>
      <c r="BW110" s="245"/>
      <c r="BX110" s="245"/>
      <c r="BY110" s="245"/>
      <c r="BZ110" s="245"/>
      <c r="CA110" s="245"/>
      <c r="CB110" s="245"/>
      <c r="CC110" s="245"/>
      <c r="CD110" s="245"/>
      <c r="CE110" s="245"/>
      <c r="CF110" s="245"/>
      <c r="CG110" s="245"/>
      <c r="CH110" s="245"/>
      <c r="CI110" s="245"/>
      <c r="CJ110" s="245"/>
      <c r="CK110" s="245"/>
      <c r="CL110" s="245"/>
      <c r="CM110" s="245"/>
      <c r="CN110" s="245"/>
      <c r="CO110" s="245"/>
      <c r="CP110" s="245"/>
      <c r="CQ110" s="245"/>
      <c r="CR110" s="245"/>
      <c r="CS110" s="245"/>
    </row>
    <row r="111" s="244" customFormat="true" ht="14.25" hidden="true" customHeight="false" outlineLevel="0" collapsed="false">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91"/>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row>
    <row r="112" s="249" customFormat="true" ht="60" hidden="true" customHeight="true" outlineLevel="0" collapsed="false">
      <c r="A112" s="247" t="s">
        <v>369</v>
      </c>
      <c r="B112" s="247"/>
      <c r="C112" s="247"/>
      <c r="D112" s="247"/>
      <c r="E112" s="247"/>
      <c r="F112" s="247" t="s">
        <v>38</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t="s">
        <v>283</v>
      </c>
      <c r="AN112" s="247"/>
      <c r="AO112" s="247"/>
      <c r="AP112" s="247"/>
      <c r="AQ112" s="247"/>
      <c r="AR112" s="247"/>
      <c r="AS112" s="247"/>
      <c r="AT112" s="247"/>
      <c r="AU112" s="247"/>
      <c r="AV112" s="248" t="s">
        <v>404</v>
      </c>
      <c r="AW112" s="248"/>
      <c r="AX112" s="248"/>
      <c r="AY112" s="248"/>
      <c r="AZ112" s="248"/>
      <c r="BA112" s="248"/>
      <c r="BB112" s="248"/>
      <c r="BC112" s="248"/>
      <c r="BD112" s="248"/>
      <c r="BE112" s="248"/>
      <c r="BF112" s="248"/>
      <c r="BG112" s="248"/>
      <c r="BH112" s="248"/>
      <c r="BI112" s="248"/>
      <c r="BJ112" s="248"/>
      <c r="BK112" s="248"/>
      <c r="BL112" s="248"/>
      <c r="BM112" s="248" t="s">
        <v>405</v>
      </c>
      <c r="BN112" s="248"/>
      <c r="BO112" s="248"/>
      <c r="BP112" s="248"/>
      <c r="BQ112" s="248"/>
      <c r="BR112" s="248"/>
      <c r="BS112" s="248"/>
      <c r="BT112" s="248"/>
      <c r="BU112" s="248"/>
      <c r="BV112" s="248"/>
      <c r="BW112" s="248"/>
      <c r="BX112" s="248"/>
      <c r="BY112" s="248"/>
      <c r="BZ112" s="248"/>
      <c r="CA112" s="248"/>
      <c r="CB112" s="248"/>
      <c r="CC112" s="248"/>
      <c r="CD112" s="248" t="s">
        <v>372</v>
      </c>
      <c r="CE112" s="248"/>
      <c r="CF112" s="248"/>
      <c r="CG112" s="248"/>
      <c r="CH112" s="248"/>
      <c r="CI112" s="248"/>
      <c r="CJ112" s="248"/>
      <c r="CK112" s="248"/>
      <c r="CL112" s="248"/>
      <c r="CM112" s="248"/>
      <c r="CN112" s="248"/>
      <c r="CO112" s="248"/>
      <c r="CP112" s="248"/>
      <c r="CQ112" s="248"/>
      <c r="CR112" s="248"/>
      <c r="CS112" s="248"/>
    </row>
    <row r="113" s="251" customFormat="true" ht="15" hidden="true" customHeight="false" outlineLevel="0" collapsed="false">
      <c r="A113" s="250" t="n">
        <v>1</v>
      </c>
      <c r="B113" s="250"/>
      <c r="C113" s="250"/>
      <c r="D113" s="250"/>
      <c r="E113" s="250"/>
      <c r="F113" s="250" t="n">
        <v>2</v>
      </c>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t="n">
        <v>3</v>
      </c>
      <c r="AN113" s="250"/>
      <c r="AO113" s="250"/>
      <c r="AP113" s="250"/>
      <c r="AQ113" s="250"/>
      <c r="AR113" s="250"/>
      <c r="AS113" s="250"/>
      <c r="AT113" s="250"/>
      <c r="AU113" s="250"/>
      <c r="AV113" s="250" t="n">
        <v>4</v>
      </c>
      <c r="AW113" s="250"/>
      <c r="AX113" s="250"/>
      <c r="AY113" s="250"/>
      <c r="AZ113" s="250"/>
      <c r="BA113" s="250"/>
      <c r="BB113" s="250"/>
      <c r="BC113" s="250"/>
      <c r="BD113" s="250"/>
      <c r="BE113" s="250"/>
      <c r="BF113" s="250"/>
      <c r="BG113" s="250"/>
      <c r="BH113" s="250"/>
      <c r="BI113" s="250"/>
      <c r="BJ113" s="250"/>
      <c r="BK113" s="250"/>
      <c r="BL113" s="250"/>
      <c r="BM113" s="250" t="n">
        <v>5</v>
      </c>
      <c r="BN113" s="250"/>
      <c r="BO113" s="250"/>
      <c r="BP113" s="250"/>
      <c r="BQ113" s="250"/>
      <c r="BR113" s="250"/>
      <c r="BS113" s="250"/>
      <c r="BT113" s="250"/>
      <c r="BU113" s="250"/>
      <c r="BV113" s="250"/>
      <c r="BW113" s="250"/>
      <c r="BX113" s="250"/>
      <c r="BY113" s="250"/>
      <c r="BZ113" s="250"/>
      <c r="CA113" s="250"/>
      <c r="CB113" s="250"/>
      <c r="CC113" s="250"/>
      <c r="CD113" s="250" t="n">
        <v>6</v>
      </c>
      <c r="CE113" s="250"/>
      <c r="CF113" s="250"/>
      <c r="CG113" s="250"/>
      <c r="CH113" s="250"/>
      <c r="CI113" s="250"/>
      <c r="CJ113" s="250"/>
      <c r="CK113" s="250"/>
      <c r="CL113" s="250"/>
      <c r="CM113" s="250"/>
      <c r="CN113" s="250"/>
      <c r="CO113" s="250"/>
      <c r="CP113" s="250"/>
      <c r="CQ113" s="250"/>
      <c r="CR113" s="250"/>
      <c r="CS113" s="250"/>
    </row>
    <row r="114" s="255" customFormat="true" ht="15" hidden="true" customHeight="true" outlineLevel="0" collapsed="false">
      <c r="A114" s="252"/>
      <c r="B114" s="252"/>
      <c r="C114" s="252"/>
      <c r="D114" s="252"/>
      <c r="E114" s="252"/>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c r="CP114" s="254"/>
      <c r="CQ114" s="254"/>
      <c r="CR114" s="254"/>
      <c r="CS114" s="254"/>
    </row>
    <row r="115" s="255" customFormat="true" ht="15" hidden="true" customHeight="true" outlineLevel="0" collapsed="false">
      <c r="A115" s="252"/>
      <c r="B115" s="252"/>
      <c r="C115" s="252"/>
      <c r="D115" s="252"/>
      <c r="E115" s="252"/>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c r="CP115" s="254"/>
      <c r="CQ115" s="254"/>
      <c r="CR115" s="254"/>
      <c r="CS115" s="254"/>
    </row>
    <row r="116" s="255" customFormat="true" ht="15" hidden="true" customHeight="true" outlineLevel="0" collapsed="false">
      <c r="A116" s="252"/>
      <c r="B116" s="252"/>
      <c r="C116" s="252"/>
      <c r="D116" s="252"/>
      <c r="E116" s="252"/>
      <c r="F116" s="279" t="s">
        <v>373</v>
      </c>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54" t="s">
        <v>164</v>
      </c>
      <c r="AW116" s="254"/>
      <c r="AX116" s="254"/>
      <c r="AY116" s="254"/>
      <c r="AZ116" s="254"/>
      <c r="BA116" s="254"/>
      <c r="BB116" s="254"/>
      <c r="BC116" s="254"/>
      <c r="BD116" s="254"/>
      <c r="BE116" s="254"/>
      <c r="BF116" s="254"/>
      <c r="BG116" s="254"/>
      <c r="BH116" s="254"/>
      <c r="BI116" s="254"/>
      <c r="BJ116" s="254"/>
      <c r="BK116" s="254"/>
      <c r="BL116" s="254"/>
      <c r="BM116" s="254" t="s">
        <v>164</v>
      </c>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c r="CP116" s="254"/>
      <c r="CQ116" s="254"/>
      <c r="CR116" s="254"/>
      <c r="CS116" s="254"/>
    </row>
    <row r="117" customFormat="false" ht="15" hidden="true" customHeight="false" outlineLevel="0" collapsed="false"/>
    <row r="118" s="293" customFormat="true" ht="15" hidden="true" customHeight="true" outlineLevel="0" collapsed="false">
      <c r="A118" s="243" t="s">
        <v>406</v>
      </c>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c r="CO118" s="243"/>
      <c r="CP118" s="243"/>
      <c r="CQ118" s="243"/>
      <c r="CR118" s="243"/>
      <c r="CS118" s="243"/>
    </row>
    <row r="119" s="294" customFormat="true" ht="6" hidden="true" customHeight="true" outlineLevel="0" collapsed="false"/>
    <row r="120" s="293" customFormat="true" ht="30.75" hidden="true" customHeight="true" outlineLevel="0" collapsed="false">
      <c r="A120" s="289" t="s">
        <v>407</v>
      </c>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295"/>
      <c r="CD120" s="295"/>
      <c r="CE120" s="295"/>
      <c r="CF120" s="295"/>
      <c r="CG120" s="295"/>
      <c r="CH120" s="295"/>
      <c r="CI120" s="295"/>
      <c r="CJ120" s="295"/>
      <c r="CK120" s="295"/>
      <c r="CL120" s="295"/>
      <c r="CM120" s="295"/>
      <c r="CN120" s="295"/>
      <c r="CO120" s="295"/>
      <c r="CP120" s="295"/>
      <c r="CQ120" s="295"/>
      <c r="CR120" s="295"/>
      <c r="CS120" s="295"/>
    </row>
    <row r="121" s="293" customFormat="true" ht="10.5" hidden="true" customHeight="true" outlineLevel="0" collapsed="false">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row>
    <row r="122" s="297" customFormat="true" ht="28.5" hidden="true" customHeight="true" outlineLevel="0" collapsed="false">
      <c r="A122" s="248" t="s">
        <v>387</v>
      </c>
      <c r="B122" s="248"/>
      <c r="C122" s="248"/>
      <c r="D122" s="248"/>
      <c r="E122" s="248"/>
      <c r="F122" s="248" t="s">
        <v>38</v>
      </c>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7" t="s">
        <v>372</v>
      </c>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DC122" s="293"/>
    </row>
    <row r="123" s="298" customFormat="true" ht="15" hidden="true" customHeight="false" outlineLevel="0" collapsed="false">
      <c r="A123" s="250" t="n">
        <v>1</v>
      </c>
      <c r="B123" s="250"/>
      <c r="C123" s="250"/>
      <c r="D123" s="250"/>
      <c r="E123" s="250"/>
      <c r="F123" s="250" t="n">
        <v>2</v>
      </c>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t="n">
        <v>3</v>
      </c>
      <c r="AW123" s="250"/>
      <c r="AX123" s="250"/>
      <c r="AY123" s="250"/>
      <c r="AZ123" s="250"/>
      <c r="BA123" s="250"/>
      <c r="BB123" s="250"/>
      <c r="BC123" s="250"/>
      <c r="BD123" s="250"/>
      <c r="BE123" s="250"/>
      <c r="BF123" s="250"/>
      <c r="BG123" s="250"/>
      <c r="BH123" s="250"/>
      <c r="BI123" s="250"/>
      <c r="BJ123" s="250"/>
      <c r="BK123" s="250"/>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row>
    <row r="124" s="300" customFormat="true" ht="15" hidden="true" customHeight="true" outlineLevel="0" collapsed="false">
      <c r="A124" s="299" t="s">
        <v>408</v>
      </c>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c r="CS124" s="299"/>
    </row>
    <row r="125" s="300" customFormat="true" ht="15" hidden="true" customHeight="true" outlineLevel="0" collapsed="false">
      <c r="A125" s="252"/>
      <c r="B125" s="252"/>
      <c r="C125" s="252"/>
      <c r="D125" s="252"/>
      <c r="E125" s="252"/>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c r="CP125" s="254"/>
      <c r="CQ125" s="254"/>
      <c r="CR125" s="254"/>
      <c r="CS125" s="254"/>
    </row>
    <row r="126" s="300" customFormat="true" ht="15" hidden="true" customHeight="true" outlineLevel="0" collapsed="false">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87" t="n">
        <v>2024</v>
      </c>
      <c r="AQ126" s="287"/>
      <c r="AR126" s="287"/>
      <c r="AS126" s="287"/>
      <c r="AT126" s="287"/>
      <c r="AU126" s="287"/>
      <c r="AV126" s="287"/>
      <c r="AW126" s="287"/>
      <c r="AX126" s="287"/>
      <c r="AY126" s="287"/>
      <c r="AZ126" s="287"/>
      <c r="BA126" s="287"/>
      <c r="BB126" s="287"/>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39"/>
      <c r="CE126" s="239"/>
      <c r="CF126" s="239"/>
      <c r="CG126" s="239"/>
      <c r="CH126" s="239"/>
      <c r="CI126" s="239"/>
      <c r="CJ126" s="239"/>
      <c r="CK126" s="239"/>
      <c r="CL126" s="239"/>
      <c r="CM126" s="239"/>
      <c r="CN126" s="239"/>
      <c r="CO126" s="239"/>
      <c r="CP126" s="239"/>
      <c r="CQ126" s="239"/>
      <c r="CR126" s="239"/>
      <c r="CS126" s="239"/>
    </row>
    <row r="127" s="300" customFormat="true" ht="15" hidden="true" customHeight="true" outlineLevel="0" collapsed="false">
      <c r="A127" s="247" t="s">
        <v>369</v>
      </c>
      <c r="B127" s="247"/>
      <c r="C127" s="247"/>
      <c r="D127" s="247"/>
      <c r="E127" s="247"/>
      <c r="F127" s="247" t="s">
        <v>395</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8" t="s">
        <v>396</v>
      </c>
      <c r="AW127" s="248"/>
      <c r="AX127" s="248"/>
      <c r="AY127" s="248"/>
      <c r="AZ127" s="248"/>
      <c r="BA127" s="248"/>
      <c r="BB127" s="248"/>
      <c r="BC127" s="248"/>
      <c r="BD127" s="248"/>
      <c r="BE127" s="248"/>
      <c r="BF127" s="248"/>
      <c r="BG127" s="248"/>
      <c r="BH127" s="248"/>
      <c r="BI127" s="248"/>
      <c r="BJ127" s="248"/>
      <c r="BK127" s="248"/>
      <c r="BL127" s="248"/>
      <c r="BM127" s="248" t="s">
        <v>397</v>
      </c>
      <c r="BN127" s="248"/>
      <c r="BO127" s="248"/>
      <c r="BP127" s="248"/>
      <c r="BQ127" s="248"/>
      <c r="BR127" s="248"/>
      <c r="BS127" s="248"/>
      <c r="BT127" s="248"/>
      <c r="BU127" s="248"/>
      <c r="BV127" s="248"/>
      <c r="BW127" s="248"/>
      <c r="BX127" s="248"/>
      <c r="BY127" s="248"/>
      <c r="BZ127" s="248"/>
      <c r="CA127" s="248"/>
      <c r="CB127" s="248"/>
      <c r="CC127" s="248"/>
      <c r="CD127" s="248" t="s">
        <v>372</v>
      </c>
      <c r="CE127" s="248"/>
      <c r="CF127" s="248"/>
      <c r="CG127" s="248"/>
      <c r="CH127" s="248"/>
      <c r="CI127" s="248"/>
      <c r="CJ127" s="248"/>
      <c r="CK127" s="248"/>
      <c r="CL127" s="248"/>
      <c r="CM127" s="248"/>
      <c r="CN127" s="248"/>
      <c r="CO127" s="248"/>
      <c r="CP127" s="248"/>
      <c r="CQ127" s="248"/>
      <c r="CR127" s="248"/>
      <c r="CS127" s="248"/>
    </row>
    <row r="128" s="300" customFormat="true" ht="15" hidden="true" customHeight="true" outlineLevel="0" collapsed="false">
      <c r="A128" s="250" t="n">
        <v>1</v>
      </c>
      <c r="B128" s="250"/>
      <c r="C128" s="250"/>
      <c r="D128" s="250"/>
      <c r="E128" s="250"/>
      <c r="F128" s="250" t="n">
        <v>2</v>
      </c>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t="n">
        <v>3</v>
      </c>
      <c r="AW128" s="250"/>
      <c r="AX128" s="250"/>
      <c r="AY128" s="250"/>
      <c r="AZ128" s="250"/>
      <c r="BA128" s="250"/>
      <c r="BB128" s="250"/>
      <c r="BC128" s="250"/>
      <c r="BD128" s="250"/>
      <c r="BE128" s="250"/>
      <c r="BF128" s="250"/>
      <c r="BG128" s="250"/>
      <c r="BH128" s="250"/>
      <c r="BI128" s="250"/>
      <c r="BJ128" s="250"/>
      <c r="BK128" s="250"/>
      <c r="BL128" s="250"/>
      <c r="BM128" s="250" t="n">
        <v>4</v>
      </c>
      <c r="BN128" s="250"/>
      <c r="BO128" s="250"/>
      <c r="BP128" s="250"/>
      <c r="BQ128" s="250"/>
      <c r="BR128" s="250"/>
      <c r="BS128" s="250"/>
      <c r="BT128" s="250"/>
      <c r="BU128" s="250"/>
      <c r="BV128" s="250"/>
      <c r="BW128" s="250"/>
      <c r="BX128" s="250"/>
      <c r="BY128" s="250"/>
      <c r="BZ128" s="250"/>
      <c r="CA128" s="250"/>
      <c r="CB128" s="250"/>
      <c r="CC128" s="250"/>
      <c r="CD128" s="250" t="n">
        <v>5</v>
      </c>
      <c r="CE128" s="250"/>
      <c r="CF128" s="250"/>
      <c r="CG128" s="250"/>
      <c r="CH128" s="250"/>
      <c r="CI128" s="250"/>
      <c r="CJ128" s="250"/>
      <c r="CK128" s="250"/>
      <c r="CL128" s="250"/>
      <c r="CM128" s="250"/>
      <c r="CN128" s="250"/>
      <c r="CO128" s="250"/>
      <c r="CP128" s="250"/>
      <c r="CQ128" s="250"/>
      <c r="CR128" s="250"/>
      <c r="CS128" s="250"/>
    </row>
    <row r="129" s="300" customFormat="true" ht="15" hidden="true" customHeight="true" outlineLevel="0" collapsed="false">
      <c r="A129" s="252" t="s">
        <v>154</v>
      </c>
      <c r="B129" s="252"/>
      <c r="C129" s="252"/>
      <c r="D129" s="252"/>
      <c r="E129" s="252"/>
      <c r="F129" s="253" t="s">
        <v>398</v>
      </c>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82"/>
      <c r="CE129" s="282"/>
      <c r="CF129" s="282"/>
      <c r="CG129" s="282"/>
      <c r="CH129" s="282"/>
      <c r="CI129" s="282"/>
      <c r="CJ129" s="282"/>
      <c r="CK129" s="282"/>
      <c r="CL129" s="282"/>
      <c r="CM129" s="282"/>
      <c r="CN129" s="282"/>
      <c r="CO129" s="282"/>
      <c r="CP129" s="282"/>
      <c r="CQ129" s="282"/>
      <c r="CR129" s="282"/>
      <c r="CS129" s="282"/>
    </row>
    <row r="130" s="300" customFormat="true" ht="15" hidden="true" customHeight="true" outlineLevel="0" collapsed="false">
      <c r="A130" s="266"/>
      <c r="B130" s="266"/>
      <c r="C130" s="266"/>
      <c r="D130" s="266"/>
      <c r="E130" s="266"/>
      <c r="F130" s="267" t="s">
        <v>373</v>
      </c>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88" t="s">
        <v>164</v>
      </c>
      <c r="AW130" s="288"/>
      <c r="AX130" s="288"/>
      <c r="AY130" s="288"/>
      <c r="AZ130" s="288"/>
      <c r="BA130" s="288"/>
      <c r="BB130" s="288"/>
      <c r="BC130" s="288"/>
      <c r="BD130" s="288"/>
      <c r="BE130" s="288"/>
      <c r="BF130" s="288"/>
      <c r="BG130" s="288"/>
      <c r="BH130" s="288"/>
      <c r="BI130" s="288"/>
      <c r="BJ130" s="288"/>
      <c r="BK130" s="288"/>
      <c r="BL130" s="288"/>
      <c r="BM130" s="288" t="s">
        <v>164</v>
      </c>
      <c r="BN130" s="288"/>
      <c r="BO130" s="288"/>
      <c r="BP130" s="288"/>
      <c r="BQ130" s="288"/>
      <c r="BR130" s="288"/>
      <c r="BS130" s="288"/>
      <c r="BT130" s="288"/>
      <c r="BU130" s="288"/>
      <c r="BV130" s="288"/>
      <c r="BW130" s="288"/>
      <c r="BX130" s="288"/>
      <c r="BY130" s="288"/>
      <c r="BZ130" s="288"/>
      <c r="CA130" s="288"/>
      <c r="CB130" s="288"/>
      <c r="CC130" s="288"/>
      <c r="CD130" s="268" t="n">
        <f aca="false">CD129</f>
        <v>0</v>
      </c>
      <c r="CE130" s="268"/>
      <c r="CF130" s="268"/>
      <c r="CG130" s="268"/>
      <c r="CH130" s="268"/>
      <c r="CI130" s="268"/>
      <c r="CJ130" s="268"/>
      <c r="CK130" s="268"/>
      <c r="CL130" s="268"/>
      <c r="CM130" s="268"/>
      <c r="CN130" s="268"/>
      <c r="CO130" s="268"/>
      <c r="CP130" s="268"/>
      <c r="CQ130" s="268"/>
      <c r="CR130" s="268"/>
      <c r="CS130" s="268"/>
    </row>
    <row r="131" customFormat="false" ht="22.5" hidden="true" customHeight="true" outlineLevel="0" collapsed="false">
      <c r="A131" s="299" t="s">
        <v>408</v>
      </c>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299"/>
      <c r="BZ131" s="299"/>
      <c r="CA131" s="299"/>
      <c r="CB131" s="299"/>
      <c r="CC131" s="299"/>
      <c r="CD131" s="299"/>
      <c r="CE131" s="299"/>
      <c r="CF131" s="299"/>
      <c r="CG131" s="299"/>
      <c r="CH131" s="299"/>
      <c r="CI131" s="299"/>
      <c r="CJ131" s="299"/>
      <c r="CK131" s="299"/>
      <c r="CL131" s="299"/>
      <c r="CM131" s="299"/>
      <c r="CN131" s="299"/>
      <c r="CO131" s="299"/>
      <c r="CP131" s="299"/>
      <c r="CQ131" s="299"/>
      <c r="CR131" s="299"/>
      <c r="CS131" s="299"/>
    </row>
    <row r="132" s="249" customFormat="true" ht="65.25" hidden="true" customHeight="true" outlineLevel="0" collapsed="false">
      <c r="A132" s="252"/>
      <c r="B132" s="252"/>
      <c r="C132" s="252"/>
      <c r="D132" s="252"/>
      <c r="E132" s="252"/>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c r="CO132" s="254"/>
      <c r="CP132" s="254"/>
      <c r="CQ132" s="254"/>
      <c r="CR132" s="254"/>
      <c r="CS132" s="254"/>
    </row>
    <row r="133" s="251" customFormat="true" ht="15" hidden="true" customHeight="false" outlineLevel="0" collapsed="false">
      <c r="A133" s="256" t="s">
        <v>373</v>
      </c>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row>
    <row r="134" s="255" customFormat="true" ht="15" hidden="true" customHeight="true" outlineLevel="0" collapsed="false">
      <c r="A134" s="256" t="s">
        <v>373</v>
      </c>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56"/>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row>
    <row r="135" s="269" customFormat="true" ht="15" hidden="true" customHeight="true" outlineLevel="0" collapsed="false">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row>
    <row r="136" s="243" customFormat="true" ht="15" hidden="true" customHeight="true" outlineLevel="0" collapsed="false">
      <c r="A136" s="243" t="s">
        <v>409</v>
      </c>
    </row>
    <row r="137" s="241" customFormat="true" ht="6" hidden="true" customHeight="true" outlineLevel="0" collapsed="false"/>
    <row r="138" s="243" customFormat="true" ht="15.75" hidden="true" customHeight="false" outlineLevel="0" collapsed="false">
      <c r="A138" s="243" t="s">
        <v>410</v>
      </c>
      <c r="V138" s="295" t="s">
        <v>411</v>
      </c>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5"/>
      <c r="CB138" s="295"/>
      <c r="CC138" s="295"/>
      <c r="CD138" s="295"/>
      <c r="CE138" s="295"/>
      <c r="CF138" s="295"/>
      <c r="CG138" s="295"/>
      <c r="CH138" s="295"/>
      <c r="CI138" s="295"/>
      <c r="CJ138" s="295"/>
      <c r="CK138" s="295"/>
      <c r="CL138" s="295"/>
      <c r="CM138" s="295"/>
      <c r="CN138" s="295"/>
      <c r="CO138" s="295"/>
      <c r="CP138" s="295"/>
      <c r="CQ138" s="295"/>
      <c r="CR138" s="295"/>
      <c r="CS138" s="295"/>
    </row>
    <row r="139" s="244" customFormat="true" ht="14.25" hidden="true" customHeight="false" outlineLevel="0" collapsed="false">
      <c r="A139" s="25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91"/>
      <c r="AN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c r="CP139" s="292"/>
      <c r="CQ139" s="292"/>
      <c r="CR139" s="292"/>
      <c r="CS139" s="292"/>
    </row>
    <row r="140" customFormat="false" ht="53.25" hidden="true" customHeight="true" outlineLevel="0" collapsed="false">
      <c r="A140" s="248" t="s">
        <v>387</v>
      </c>
      <c r="B140" s="248"/>
      <c r="C140" s="248"/>
      <c r="D140" s="248"/>
      <c r="E140" s="248"/>
      <c r="F140" s="248" t="s">
        <v>38</v>
      </c>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301" t="s">
        <v>412</v>
      </c>
      <c r="AW140" s="301"/>
      <c r="AX140" s="301"/>
      <c r="AY140" s="301"/>
      <c r="AZ140" s="301"/>
      <c r="BA140" s="301"/>
      <c r="BB140" s="301"/>
      <c r="BC140" s="301"/>
      <c r="BD140" s="301"/>
      <c r="BE140" s="301"/>
      <c r="BF140" s="301"/>
      <c r="BG140" s="301"/>
      <c r="BH140" s="301"/>
      <c r="BI140" s="301"/>
      <c r="BJ140" s="301"/>
      <c r="BK140" s="301"/>
      <c r="BL140" s="301"/>
      <c r="BM140" s="301" t="s">
        <v>413</v>
      </c>
      <c r="BN140" s="301"/>
      <c r="BO140" s="301"/>
      <c r="BP140" s="301"/>
      <c r="BQ140" s="301"/>
      <c r="BR140" s="301"/>
      <c r="BS140" s="301"/>
      <c r="BT140" s="301"/>
      <c r="BU140" s="301"/>
      <c r="BV140" s="301"/>
      <c r="BW140" s="301"/>
      <c r="BX140" s="301"/>
      <c r="BY140" s="301"/>
      <c r="BZ140" s="301"/>
      <c r="CA140" s="301"/>
      <c r="CB140" s="301"/>
      <c r="CC140" s="301"/>
      <c r="CD140" s="301" t="s">
        <v>414</v>
      </c>
      <c r="CE140" s="301"/>
      <c r="CF140" s="301"/>
      <c r="CG140" s="301"/>
      <c r="CH140" s="301"/>
      <c r="CI140" s="301"/>
      <c r="CJ140" s="301"/>
      <c r="CK140" s="301"/>
      <c r="CL140" s="301"/>
      <c r="CM140" s="301"/>
      <c r="CN140" s="301"/>
      <c r="CO140" s="301"/>
      <c r="CP140" s="301"/>
      <c r="CQ140" s="301"/>
      <c r="CR140" s="301"/>
      <c r="CS140" s="301"/>
    </row>
    <row r="141" s="251" customFormat="true" ht="15" hidden="true" customHeight="false" outlineLevel="0" collapsed="false">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87" t="n">
        <v>2025</v>
      </c>
      <c r="AQ141" s="287"/>
      <c r="AR141" s="287"/>
      <c r="AS141" s="287"/>
      <c r="AT141" s="287"/>
      <c r="AU141" s="287"/>
      <c r="AV141" s="287"/>
      <c r="AW141" s="287"/>
      <c r="AX141" s="287"/>
      <c r="AY141" s="287"/>
      <c r="AZ141" s="287"/>
      <c r="BA141" s="287"/>
      <c r="BB141" s="287"/>
      <c r="BC141" s="239"/>
      <c r="BD141" s="239"/>
      <c r="BE141" s="239"/>
      <c r="BF141" s="239"/>
      <c r="BG141" s="239"/>
      <c r="BH141" s="239"/>
      <c r="BI141" s="239"/>
      <c r="BJ141" s="239"/>
      <c r="BK141" s="239"/>
      <c r="BL141" s="239"/>
      <c r="BM141" s="239"/>
      <c r="BN141" s="239"/>
      <c r="BO141" s="239"/>
      <c r="BP141" s="239"/>
      <c r="BQ141" s="239"/>
      <c r="BR141" s="239"/>
      <c r="BS141" s="239"/>
      <c r="BT141" s="239"/>
      <c r="BU141" s="239"/>
      <c r="BV141" s="239"/>
      <c r="BW141" s="239"/>
      <c r="BX141" s="239"/>
      <c r="BY141" s="239"/>
      <c r="BZ141" s="239"/>
      <c r="CA141" s="239"/>
      <c r="CB141" s="239"/>
      <c r="CC141" s="239"/>
      <c r="CD141" s="239"/>
      <c r="CE141" s="239"/>
      <c r="CF141" s="239"/>
      <c r="CG141" s="239"/>
      <c r="CH141" s="239"/>
      <c r="CI141" s="239"/>
      <c r="CJ141" s="239"/>
      <c r="CK141" s="239"/>
      <c r="CL141" s="239"/>
      <c r="CM141" s="239"/>
      <c r="CN141" s="239"/>
      <c r="CO141" s="239"/>
      <c r="CP141" s="239"/>
      <c r="CQ141" s="239"/>
      <c r="CR141" s="239"/>
      <c r="CS141" s="239"/>
    </row>
    <row r="142" s="255" customFormat="true" ht="15" hidden="true" customHeight="true" outlineLevel="0" collapsed="false">
      <c r="A142" s="247" t="s">
        <v>369</v>
      </c>
      <c r="B142" s="247"/>
      <c r="C142" s="247"/>
      <c r="D142" s="247"/>
      <c r="E142" s="247"/>
      <c r="F142" s="247" t="s">
        <v>395</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8" t="s">
        <v>396</v>
      </c>
      <c r="AW142" s="248"/>
      <c r="AX142" s="248"/>
      <c r="AY142" s="248"/>
      <c r="AZ142" s="248"/>
      <c r="BA142" s="248"/>
      <c r="BB142" s="248"/>
      <c r="BC142" s="248"/>
      <c r="BD142" s="248"/>
      <c r="BE142" s="248"/>
      <c r="BF142" s="248"/>
      <c r="BG142" s="248"/>
      <c r="BH142" s="248"/>
      <c r="BI142" s="248"/>
      <c r="BJ142" s="248"/>
      <c r="BK142" s="248"/>
      <c r="BL142" s="248"/>
      <c r="BM142" s="248" t="s">
        <v>397</v>
      </c>
      <c r="BN142" s="248"/>
      <c r="BO142" s="248"/>
      <c r="BP142" s="248"/>
      <c r="BQ142" s="248"/>
      <c r="BR142" s="248"/>
      <c r="BS142" s="248"/>
      <c r="BT142" s="248"/>
      <c r="BU142" s="248"/>
      <c r="BV142" s="248"/>
      <c r="BW142" s="248"/>
      <c r="BX142" s="248"/>
      <c r="BY142" s="248"/>
      <c r="BZ142" s="248"/>
      <c r="CA142" s="248"/>
      <c r="CB142" s="248"/>
      <c r="CC142" s="248"/>
      <c r="CD142" s="248" t="s">
        <v>372</v>
      </c>
      <c r="CE142" s="248"/>
      <c r="CF142" s="248"/>
      <c r="CG142" s="248"/>
      <c r="CH142" s="248"/>
      <c r="CI142" s="248"/>
      <c r="CJ142" s="248"/>
      <c r="CK142" s="248"/>
      <c r="CL142" s="248"/>
      <c r="CM142" s="248"/>
      <c r="CN142" s="248"/>
      <c r="CO142" s="248"/>
      <c r="CP142" s="248"/>
      <c r="CQ142" s="248"/>
      <c r="CR142" s="248"/>
      <c r="CS142" s="248"/>
    </row>
    <row r="143" s="255" customFormat="true" ht="15" hidden="true" customHeight="true" outlineLevel="0" collapsed="false">
      <c r="A143" s="250" t="n">
        <v>1</v>
      </c>
      <c r="B143" s="250"/>
      <c r="C143" s="250"/>
      <c r="D143" s="250"/>
      <c r="E143" s="250"/>
      <c r="F143" s="250" t="n">
        <v>2</v>
      </c>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t="n">
        <v>3</v>
      </c>
      <c r="AW143" s="250"/>
      <c r="AX143" s="250"/>
      <c r="AY143" s="250"/>
      <c r="AZ143" s="250"/>
      <c r="BA143" s="250"/>
      <c r="BB143" s="250"/>
      <c r="BC143" s="250"/>
      <c r="BD143" s="250"/>
      <c r="BE143" s="250"/>
      <c r="BF143" s="250"/>
      <c r="BG143" s="250"/>
      <c r="BH143" s="250"/>
      <c r="BI143" s="250"/>
      <c r="BJ143" s="250"/>
      <c r="BK143" s="250"/>
      <c r="BL143" s="250"/>
      <c r="BM143" s="250" t="n">
        <v>4</v>
      </c>
      <c r="BN143" s="250"/>
      <c r="BO143" s="250"/>
      <c r="BP143" s="250"/>
      <c r="BQ143" s="250"/>
      <c r="BR143" s="250"/>
      <c r="BS143" s="250"/>
      <c r="BT143" s="250"/>
      <c r="BU143" s="250"/>
      <c r="BV143" s="250"/>
      <c r="BW143" s="250"/>
      <c r="BX143" s="250"/>
      <c r="BY143" s="250"/>
      <c r="BZ143" s="250"/>
      <c r="CA143" s="250"/>
      <c r="CB143" s="250"/>
      <c r="CC143" s="250"/>
      <c r="CD143" s="250" t="n">
        <v>5</v>
      </c>
      <c r="CE143" s="250"/>
      <c r="CF143" s="250"/>
      <c r="CG143" s="250"/>
      <c r="CH143" s="250"/>
      <c r="CI143" s="250"/>
      <c r="CJ143" s="250"/>
      <c r="CK143" s="250"/>
      <c r="CL143" s="250"/>
      <c r="CM143" s="250"/>
      <c r="CN143" s="250"/>
      <c r="CO143" s="250"/>
      <c r="CP143" s="250"/>
      <c r="CQ143" s="250"/>
      <c r="CR143" s="250"/>
      <c r="CS143" s="250"/>
    </row>
    <row r="144" s="255" customFormat="true" ht="15" hidden="true" customHeight="true" outlineLevel="0" collapsed="false">
      <c r="A144" s="252" t="s">
        <v>154</v>
      </c>
      <c r="B144" s="252"/>
      <c r="C144" s="252"/>
      <c r="D144" s="252"/>
      <c r="E144" s="252"/>
      <c r="F144" s="253" t="s">
        <v>415</v>
      </c>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82"/>
      <c r="CE144" s="282"/>
      <c r="CF144" s="282"/>
      <c r="CG144" s="282"/>
      <c r="CH144" s="282"/>
      <c r="CI144" s="282"/>
      <c r="CJ144" s="282"/>
      <c r="CK144" s="282"/>
      <c r="CL144" s="282"/>
      <c r="CM144" s="282"/>
      <c r="CN144" s="282"/>
      <c r="CO144" s="282"/>
      <c r="CP144" s="282"/>
      <c r="CQ144" s="282"/>
      <c r="CR144" s="282"/>
      <c r="CS144" s="282"/>
    </row>
    <row r="145" customFormat="false" ht="15" hidden="true" customHeight="false" outlineLevel="0" collapsed="false">
      <c r="A145" s="266"/>
      <c r="B145" s="266"/>
      <c r="C145" s="266"/>
      <c r="D145" s="266"/>
      <c r="E145" s="266"/>
      <c r="F145" s="267" t="s">
        <v>373</v>
      </c>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88" t="s">
        <v>164</v>
      </c>
      <c r="AW145" s="288"/>
      <c r="AX145" s="288"/>
      <c r="AY145" s="288"/>
      <c r="AZ145" s="288"/>
      <c r="BA145" s="288"/>
      <c r="BB145" s="288"/>
      <c r="BC145" s="288"/>
      <c r="BD145" s="288"/>
      <c r="BE145" s="288"/>
      <c r="BF145" s="288"/>
      <c r="BG145" s="288"/>
      <c r="BH145" s="288"/>
      <c r="BI145" s="288"/>
      <c r="BJ145" s="288"/>
      <c r="BK145" s="288"/>
      <c r="BL145" s="288"/>
      <c r="BM145" s="288" t="s">
        <v>164</v>
      </c>
      <c r="BN145" s="288"/>
      <c r="BO145" s="288"/>
      <c r="BP145" s="288"/>
      <c r="BQ145" s="288"/>
      <c r="BR145" s="288"/>
      <c r="BS145" s="288"/>
      <c r="BT145" s="288"/>
      <c r="BU145" s="288"/>
      <c r="BV145" s="288"/>
      <c r="BW145" s="288"/>
      <c r="BX145" s="288"/>
      <c r="BY145" s="288"/>
      <c r="BZ145" s="288"/>
      <c r="CA145" s="288"/>
      <c r="CB145" s="288"/>
      <c r="CC145" s="288"/>
      <c r="CD145" s="268" t="n">
        <f aca="false">CD144</f>
        <v>0</v>
      </c>
      <c r="CE145" s="268"/>
      <c r="CF145" s="268"/>
      <c r="CG145" s="268"/>
      <c r="CH145" s="268"/>
      <c r="CI145" s="268"/>
      <c r="CJ145" s="268"/>
      <c r="CK145" s="268"/>
      <c r="CL145" s="268"/>
      <c r="CM145" s="268"/>
      <c r="CN145" s="268"/>
      <c r="CO145" s="268"/>
      <c r="CP145" s="268"/>
      <c r="CQ145" s="268"/>
      <c r="CR145" s="268"/>
      <c r="CS145" s="268"/>
    </row>
    <row r="146" customFormat="false" ht="22.5" hidden="true" customHeight="true" outlineLevel="0" collapsed="false"/>
    <row r="147" s="249" customFormat="true" ht="65.25" hidden="true" customHeight="true" outlineLevel="0" collapsed="false">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39"/>
      <c r="BL147" s="239"/>
      <c r="BM147" s="239"/>
      <c r="BN147" s="239"/>
      <c r="BO147" s="239"/>
      <c r="BP147" s="239"/>
      <c r="BQ147" s="239"/>
      <c r="BR147" s="239"/>
      <c r="BS147" s="239"/>
      <c r="BT147" s="239"/>
      <c r="BU147" s="239"/>
      <c r="BV147" s="239"/>
      <c r="BW147" s="239"/>
      <c r="BX147" s="239"/>
      <c r="BY147" s="239"/>
      <c r="BZ147" s="239"/>
      <c r="CA147" s="239"/>
      <c r="CB147" s="239"/>
      <c r="CC147" s="239"/>
      <c r="CD147" s="239"/>
      <c r="CE147" s="239"/>
      <c r="CF147" s="239"/>
      <c r="CG147" s="239"/>
      <c r="CH147" s="239"/>
      <c r="CI147" s="239"/>
      <c r="CJ147" s="239"/>
      <c r="CK147" s="239"/>
      <c r="CL147" s="239"/>
      <c r="CM147" s="239"/>
      <c r="CN147" s="239"/>
      <c r="CO147" s="239"/>
      <c r="CP147" s="239"/>
      <c r="CQ147" s="239"/>
      <c r="CR147" s="239"/>
      <c r="CS147" s="239"/>
    </row>
    <row r="148" s="251" customFormat="true" ht="15.75" hidden="true" customHeight="false" outlineLevel="0" collapsed="false">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c r="CH148" s="289"/>
      <c r="CI148" s="289"/>
      <c r="CJ148" s="289"/>
      <c r="CK148" s="289"/>
      <c r="CL148" s="289"/>
      <c r="CM148" s="289"/>
      <c r="CN148" s="289"/>
      <c r="CO148" s="289"/>
      <c r="CP148" s="289"/>
      <c r="CQ148" s="289"/>
      <c r="CR148" s="289"/>
      <c r="CS148" s="289"/>
    </row>
    <row r="149" s="255" customFormat="true" ht="15" hidden="true" customHeight="true" outlineLevel="0" collapsed="false">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row>
    <row r="150" s="269" customFormat="true" ht="15" hidden="true" customHeight="true" outlineLevel="0" collapsed="false">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302"/>
      <c r="AR150" s="302"/>
      <c r="AS150" s="302"/>
      <c r="AT150" s="302"/>
      <c r="AU150" s="302"/>
      <c r="AV150" s="302"/>
      <c r="AW150" s="302"/>
      <c r="AX150" s="302"/>
      <c r="AY150" s="302"/>
      <c r="AZ150" s="302"/>
      <c r="BA150" s="302"/>
      <c r="BB150" s="302"/>
      <c r="BC150" s="302"/>
      <c r="BD150" s="302"/>
      <c r="BE150" s="302"/>
      <c r="BF150" s="302"/>
      <c r="BG150" s="302"/>
      <c r="BH150" s="302"/>
      <c r="BI150" s="302"/>
      <c r="BJ150" s="302"/>
      <c r="BK150" s="302"/>
      <c r="BL150" s="302"/>
      <c r="BM150" s="302"/>
      <c r="BN150" s="302"/>
      <c r="BO150" s="302"/>
      <c r="BP150" s="302"/>
      <c r="BQ150" s="302"/>
      <c r="BR150" s="302"/>
      <c r="BS150" s="302"/>
      <c r="BT150" s="302"/>
      <c r="BU150" s="302"/>
      <c r="BV150" s="302"/>
      <c r="BW150" s="302"/>
      <c r="BX150" s="302"/>
      <c r="BY150" s="302"/>
      <c r="BZ150" s="302"/>
      <c r="CA150" s="302"/>
      <c r="CB150" s="302"/>
      <c r="CC150" s="302"/>
      <c r="CD150" s="302"/>
      <c r="CE150" s="302"/>
      <c r="CF150" s="302"/>
      <c r="CG150" s="302"/>
      <c r="CH150" s="302"/>
      <c r="CI150" s="302"/>
      <c r="CJ150" s="302"/>
      <c r="CK150" s="302"/>
      <c r="CL150" s="302"/>
      <c r="CM150" s="302"/>
      <c r="CN150" s="302"/>
      <c r="CO150" s="302"/>
      <c r="CP150" s="302"/>
      <c r="CQ150" s="302"/>
      <c r="CR150" s="302"/>
      <c r="CS150" s="302"/>
    </row>
    <row r="151" customFormat="false" ht="15" hidden="true" customHeight="false" outlineLevel="0" collapsed="false"/>
    <row r="152" customFormat="false" ht="15" hidden="true" customHeight="false" outlineLevel="0" collapsed="false"/>
    <row r="153" customFormat="false" ht="33" hidden="true" customHeight="true" outlineLevel="0" collapsed="false"/>
    <row r="154" customFormat="false" ht="15" hidden="true" customHeight="false" outlineLevel="0" collapsed="false"/>
    <row r="155" customFormat="false" ht="15" hidden="true" customHeight="false" outlineLevel="0" collapsed="false"/>
    <row r="156" customFormat="false" ht="15" hidden="true" customHeight="false" outlineLevel="0" collapsed="false"/>
    <row r="157" customFormat="false" ht="15" hidden="true" customHeight="false" outlineLevel="0" collapsed="false"/>
    <row r="158" customFormat="false" ht="15" hidden="true" customHeight="false" outlineLevel="0" collapsed="false"/>
    <row r="159" customFormat="false" ht="50.25" hidden="true" customHeight="true" outlineLevel="0" collapsed="false"/>
    <row r="160" customFormat="false" ht="45" hidden="true" customHeight="true" outlineLevel="0" collapsed="false"/>
    <row r="161" customFormat="false" ht="45.75" hidden="true" customHeight="true" outlineLevel="0" collapsed="false"/>
    <row r="162" customFormat="false" ht="45.75" hidden="true" customHeight="true" outlineLevel="0" collapsed="false"/>
    <row r="163" customFormat="false" ht="15" hidden="false" customHeight="true" outlineLevel="0" collapsed="false">
      <c r="A163" s="303" t="s">
        <v>416</v>
      </c>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row>
  </sheetData>
  <mergeCells count="359">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16:CS16"/>
    <mergeCell ref="A18:AP18"/>
    <mergeCell ref="AQ18:CS18"/>
    <mergeCell ref="A20:CS20"/>
    <mergeCell ref="AQ21:BB21"/>
    <mergeCell ref="A22:E22"/>
    <mergeCell ref="F22:AU22"/>
    <mergeCell ref="AV22:CS22"/>
    <mergeCell ref="A23:E23"/>
    <mergeCell ref="F23:AU23"/>
    <mergeCell ref="AV23:CS23"/>
    <mergeCell ref="A24:E24"/>
    <mergeCell ref="F24:AU24"/>
    <mergeCell ref="AV24:CS24"/>
    <mergeCell ref="A25:E25"/>
    <mergeCell ref="F25:AU25"/>
    <mergeCell ref="AV25:CS25"/>
    <mergeCell ref="A26:CS26"/>
    <mergeCell ref="A28:AP28"/>
    <mergeCell ref="AQ28:CS28"/>
    <mergeCell ref="A30:CS30"/>
    <mergeCell ref="AQ31:BB31"/>
    <mergeCell ref="A32:E32"/>
    <mergeCell ref="F32:AU32"/>
    <mergeCell ref="AV32:CS32"/>
    <mergeCell ref="A33:E33"/>
    <mergeCell ref="F33:AU33"/>
    <mergeCell ref="AV33:CS33"/>
    <mergeCell ref="A34:E34"/>
    <mergeCell ref="F34:AU34"/>
    <mergeCell ref="AV34:CS34"/>
    <mergeCell ref="A35:E35"/>
    <mergeCell ref="F35:AU35"/>
    <mergeCell ref="AV35:CS35"/>
    <mergeCell ref="AQ37:BB37"/>
    <mergeCell ref="A38:E38"/>
    <mergeCell ref="F38:AU38"/>
    <mergeCell ref="AV38:CS38"/>
    <mergeCell ref="A39:E39"/>
    <mergeCell ref="F39:AU39"/>
    <mergeCell ref="AV39:CS39"/>
    <mergeCell ref="A40:E40"/>
    <mergeCell ref="F40:AU40"/>
    <mergeCell ref="AV40:CS40"/>
    <mergeCell ref="A41:E41"/>
    <mergeCell ref="F41:AU41"/>
    <mergeCell ref="AV41:CS41"/>
    <mergeCell ref="A42:CS42"/>
    <mergeCell ref="A44:E44"/>
    <mergeCell ref="F44:AU44"/>
    <mergeCell ref="AV44:BL44"/>
    <mergeCell ref="BM44:CC44"/>
    <mergeCell ref="CD44:CS44"/>
    <mergeCell ref="A45:E45"/>
    <mergeCell ref="F45:AU45"/>
    <mergeCell ref="AV45:BL45"/>
    <mergeCell ref="BM45:CC45"/>
    <mergeCell ref="CD45:CS45"/>
    <mergeCell ref="A46:E46"/>
    <mergeCell ref="F46:AU46"/>
    <mergeCell ref="AV46:BL46"/>
    <mergeCell ref="BM46:CC46"/>
    <mergeCell ref="CD46:CS46"/>
    <mergeCell ref="A47:E47"/>
    <mergeCell ref="F47:AU47"/>
    <mergeCell ref="AV47:BL47"/>
    <mergeCell ref="BM47:CC47"/>
    <mergeCell ref="CD47:CS47"/>
    <mergeCell ref="A48:E48"/>
    <mergeCell ref="F48:AU48"/>
    <mergeCell ref="AV48:BL48"/>
    <mergeCell ref="BM48:CC48"/>
    <mergeCell ref="CD48:CS48"/>
    <mergeCell ref="A49:CS49"/>
    <mergeCell ref="A50:CS50"/>
    <mergeCell ref="A51:CS51"/>
    <mergeCell ref="A52:AP52"/>
    <mergeCell ref="AQ52:CS52"/>
    <mergeCell ref="A54:E54"/>
    <mergeCell ref="F54:AU54"/>
    <mergeCell ref="AV54:BL54"/>
    <mergeCell ref="BM54:CC54"/>
    <mergeCell ref="CD54:CS54"/>
    <mergeCell ref="A55:E55"/>
    <mergeCell ref="F55:AU55"/>
    <mergeCell ref="AV55:BL55"/>
    <mergeCell ref="BM55:CC55"/>
    <mergeCell ref="CD55:CS55"/>
    <mergeCell ref="A56:E56"/>
    <mergeCell ref="F56:AU56"/>
    <mergeCell ref="AV56:BL56"/>
    <mergeCell ref="BM56:CC56"/>
    <mergeCell ref="CD56:CS56"/>
    <mergeCell ref="A57:E57"/>
    <mergeCell ref="F57:AU57"/>
    <mergeCell ref="AV57:BL57"/>
    <mergeCell ref="BM57:CC57"/>
    <mergeCell ref="CD57:CS57"/>
    <mergeCell ref="A58:E58"/>
    <mergeCell ref="F58:AU58"/>
    <mergeCell ref="AV58:BL58"/>
    <mergeCell ref="BM58:CC58"/>
    <mergeCell ref="CD58:CS58"/>
    <mergeCell ref="A60:AP60"/>
    <mergeCell ref="AQ60:CS60"/>
    <mergeCell ref="A62:E62"/>
    <mergeCell ref="F62:AU62"/>
    <mergeCell ref="AV62:BL62"/>
    <mergeCell ref="BM62:CC62"/>
    <mergeCell ref="CD62:CS62"/>
    <mergeCell ref="A63:E63"/>
    <mergeCell ref="F63:AU63"/>
    <mergeCell ref="AV63:BL63"/>
    <mergeCell ref="BM63:CC63"/>
    <mergeCell ref="CD63:CS63"/>
    <mergeCell ref="A64:E64"/>
    <mergeCell ref="F64:AU64"/>
    <mergeCell ref="AV64:BL64"/>
    <mergeCell ref="BM64:CC64"/>
    <mergeCell ref="CD64:CS64"/>
    <mergeCell ref="A65:E65"/>
    <mergeCell ref="F65:AU65"/>
    <mergeCell ref="AV65:BL65"/>
    <mergeCell ref="BM65:CC65"/>
    <mergeCell ref="CD65:CS65"/>
    <mergeCell ref="A66:E66"/>
    <mergeCell ref="F66:AU66"/>
    <mergeCell ref="AV66:BL66"/>
    <mergeCell ref="BM66:CC66"/>
    <mergeCell ref="CD66:CS66"/>
    <mergeCell ref="A71:CS71"/>
    <mergeCell ref="AQ72:BB72"/>
    <mergeCell ref="A73:E73"/>
    <mergeCell ref="F73:AU73"/>
    <mergeCell ref="AV73:CS73"/>
    <mergeCell ref="A74:E74"/>
    <mergeCell ref="F74:AU74"/>
    <mergeCell ref="AV74:CS74"/>
    <mergeCell ref="A75:E75"/>
    <mergeCell ref="F75:AU75"/>
    <mergeCell ref="AV75:CS75"/>
    <mergeCell ref="A76:E76"/>
    <mergeCell ref="F76:AU76"/>
    <mergeCell ref="AV76:CS76"/>
    <mergeCell ref="A77:CS77"/>
    <mergeCell ref="AQ78:BB78"/>
    <mergeCell ref="A79:E79"/>
    <mergeCell ref="F79:AU79"/>
    <mergeCell ref="AV79:CS79"/>
    <mergeCell ref="A80:E80"/>
    <mergeCell ref="F80:AU80"/>
    <mergeCell ref="AV80:CS80"/>
    <mergeCell ref="A81:E81"/>
    <mergeCell ref="F81:AU81"/>
    <mergeCell ref="AV81:CS81"/>
    <mergeCell ref="A82:E82"/>
    <mergeCell ref="F82:AU82"/>
    <mergeCell ref="AV82:CS82"/>
    <mergeCell ref="A84:CS84"/>
    <mergeCell ref="A85:AP85"/>
    <mergeCell ref="AQ85:CS85"/>
    <mergeCell ref="AP86:BB86"/>
    <mergeCell ref="A87:E87"/>
    <mergeCell ref="F87:AU87"/>
    <mergeCell ref="AV87:BL87"/>
    <mergeCell ref="BM87:CC87"/>
    <mergeCell ref="CD87:CS87"/>
    <mergeCell ref="A88:E88"/>
    <mergeCell ref="F88:AU88"/>
    <mergeCell ref="AV88:BL88"/>
    <mergeCell ref="BM88:CC88"/>
    <mergeCell ref="CD88:CS88"/>
    <mergeCell ref="A89:E89"/>
    <mergeCell ref="F89:AU89"/>
    <mergeCell ref="AV89:BL89"/>
    <mergeCell ref="BM89:CC89"/>
    <mergeCell ref="CD89:CS89"/>
    <mergeCell ref="A90:E90"/>
    <mergeCell ref="F90:AU90"/>
    <mergeCell ref="AV90:BL90"/>
    <mergeCell ref="BM90:CC90"/>
    <mergeCell ref="CD90:CS90"/>
    <mergeCell ref="A92:E92"/>
    <mergeCell ref="F92:AU92"/>
    <mergeCell ref="AV92:BL92"/>
    <mergeCell ref="BM92:CC92"/>
    <mergeCell ref="CD92:CS92"/>
    <mergeCell ref="A93:E93"/>
    <mergeCell ref="F93:AU93"/>
    <mergeCell ref="AV93:BL93"/>
    <mergeCell ref="BM93:CC93"/>
    <mergeCell ref="CD93:CS93"/>
    <mergeCell ref="A94:E94"/>
    <mergeCell ref="F94:AU94"/>
    <mergeCell ref="AV94:BL94"/>
    <mergeCell ref="BM94:CC94"/>
    <mergeCell ref="CD94:CS94"/>
    <mergeCell ref="A95:E95"/>
    <mergeCell ref="F95:AU95"/>
    <mergeCell ref="AV95:BL95"/>
    <mergeCell ref="BM95:CC95"/>
    <mergeCell ref="CD95:CS95"/>
    <mergeCell ref="A97:CS97"/>
    <mergeCell ref="A99:AP99"/>
    <mergeCell ref="AQ99:CS99"/>
    <mergeCell ref="AQ100:BC100"/>
    <mergeCell ref="A101:E101"/>
    <mergeCell ref="F101:AU101"/>
    <mergeCell ref="AV101:CS101"/>
    <mergeCell ref="A102:E102"/>
    <mergeCell ref="F102:AU102"/>
    <mergeCell ref="AV102:CS102"/>
    <mergeCell ref="A103:E103"/>
    <mergeCell ref="F103:AU103"/>
    <mergeCell ref="AV103:CS103"/>
    <mergeCell ref="A104:E104"/>
    <mergeCell ref="F104:AU104"/>
    <mergeCell ref="AV104:CS104"/>
    <mergeCell ref="A105:E105"/>
    <mergeCell ref="F105:AU105"/>
    <mergeCell ref="AV105:CS105"/>
    <mergeCell ref="A106:E106"/>
    <mergeCell ref="F106:AU106"/>
    <mergeCell ref="AV106:CS106"/>
    <mergeCell ref="A108:CS108"/>
    <mergeCell ref="A110:AP110"/>
    <mergeCell ref="AQ110:CS110"/>
    <mergeCell ref="A112:E112"/>
    <mergeCell ref="F112:AL112"/>
    <mergeCell ref="AM112:AU112"/>
    <mergeCell ref="AV112:BL112"/>
    <mergeCell ref="BM112:CC112"/>
    <mergeCell ref="CD112:CS112"/>
    <mergeCell ref="A113:E113"/>
    <mergeCell ref="F113:AL113"/>
    <mergeCell ref="AM113:AU113"/>
    <mergeCell ref="AV113:BL113"/>
    <mergeCell ref="BM113:CC113"/>
    <mergeCell ref="CD113:CS113"/>
    <mergeCell ref="A114:E114"/>
    <mergeCell ref="F114:AL114"/>
    <mergeCell ref="AM114:AU114"/>
    <mergeCell ref="AV114:BL114"/>
    <mergeCell ref="BM114:CC114"/>
    <mergeCell ref="CD114:CS114"/>
    <mergeCell ref="A115:E115"/>
    <mergeCell ref="F115:AL115"/>
    <mergeCell ref="AM115:AU115"/>
    <mergeCell ref="AV115:BL115"/>
    <mergeCell ref="BM115:CC115"/>
    <mergeCell ref="CD115:CS115"/>
    <mergeCell ref="A116:E116"/>
    <mergeCell ref="F116:AU116"/>
    <mergeCell ref="AV116:BL116"/>
    <mergeCell ref="BM116:CC116"/>
    <mergeCell ref="CD116:CS116"/>
    <mergeCell ref="A118:CS118"/>
    <mergeCell ref="A120:AU120"/>
    <mergeCell ref="AV120:CS120"/>
    <mergeCell ref="A122:E122"/>
    <mergeCell ref="F122:AU122"/>
    <mergeCell ref="AV122:CS122"/>
    <mergeCell ref="A123:E123"/>
    <mergeCell ref="F123:AU123"/>
    <mergeCell ref="AV123:CS123"/>
    <mergeCell ref="A124:CS124"/>
    <mergeCell ref="A125:E125"/>
    <mergeCell ref="F125:AU125"/>
    <mergeCell ref="AV125:CS125"/>
    <mergeCell ref="AP126:BB126"/>
    <mergeCell ref="A127:E127"/>
    <mergeCell ref="F127:AU127"/>
    <mergeCell ref="AV127:BL127"/>
    <mergeCell ref="BM127:CC127"/>
    <mergeCell ref="CD127:CS127"/>
    <mergeCell ref="A128:E128"/>
    <mergeCell ref="F128:AU128"/>
    <mergeCell ref="AV128:BL128"/>
    <mergeCell ref="BM128:CC128"/>
    <mergeCell ref="CD128:CS128"/>
    <mergeCell ref="A129:E129"/>
    <mergeCell ref="F129:AU129"/>
    <mergeCell ref="AV129:BL129"/>
    <mergeCell ref="BM129:CC129"/>
    <mergeCell ref="CD129:CS129"/>
    <mergeCell ref="A130:E130"/>
    <mergeCell ref="F130:AU130"/>
    <mergeCell ref="AV130:BL130"/>
    <mergeCell ref="BM130:CC130"/>
    <mergeCell ref="CD130:CS130"/>
    <mergeCell ref="A131:CS131"/>
    <mergeCell ref="A132:E132"/>
    <mergeCell ref="F132:AU132"/>
    <mergeCell ref="AV132:CS132"/>
    <mergeCell ref="A133:AU133"/>
    <mergeCell ref="AV133:CS133"/>
    <mergeCell ref="A134:AU134"/>
    <mergeCell ref="AV134:CS134"/>
    <mergeCell ref="A136:CS136"/>
    <mergeCell ref="V138:CS138"/>
    <mergeCell ref="A140:E140"/>
    <mergeCell ref="F140:AU140"/>
    <mergeCell ref="AV140:BL140"/>
    <mergeCell ref="BM140:CC140"/>
    <mergeCell ref="CD140:CS140"/>
    <mergeCell ref="AP141:BB141"/>
    <mergeCell ref="A142:E142"/>
    <mergeCell ref="F142:AU142"/>
    <mergeCell ref="AV142:BL142"/>
    <mergeCell ref="BM142:CC142"/>
    <mergeCell ref="CD142:CS142"/>
    <mergeCell ref="A143:E143"/>
    <mergeCell ref="F143:AU143"/>
    <mergeCell ref="AV143:BL143"/>
    <mergeCell ref="BM143:CC143"/>
    <mergeCell ref="CD143:CS143"/>
    <mergeCell ref="A144:E144"/>
    <mergeCell ref="F144:AU144"/>
    <mergeCell ref="AV144:BL144"/>
    <mergeCell ref="BM144:CC144"/>
    <mergeCell ref="CD144:CS144"/>
    <mergeCell ref="A145:E145"/>
    <mergeCell ref="F145:AU145"/>
    <mergeCell ref="AV145:BL145"/>
    <mergeCell ref="BM145:CC145"/>
    <mergeCell ref="CD145:CS145"/>
    <mergeCell ref="A148:CS148"/>
    <mergeCell ref="A150:AP150"/>
    <mergeCell ref="AQ150:CS150"/>
    <mergeCell ref="A163:CS163"/>
  </mergeCells>
  <printOptions headings="false" gridLines="false" gridLinesSet="true" horizontalCentered="false" verticalCentered="false"/>
  <pageMargins left="0.984027777777778" right="0.39375" top="0.590277777777778"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9" man="true" max="16383" min="0"/>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HJ94"/>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3" activeCellId="0" sqref="A3"/>
    </sheetView>
  </sheetViews>
  <sheetFormatPr defaultColWidth="0.859375" defaultRowHeight="12.75" zeroHeight="false" outlineLevelRow="0" outlineLevelCol="0"/>
  <cols>
    <col collapsed="false" customWidth="true" hidden="false" outlineLevel="0" max="1" min="1" style="304" width="2.42"/>
    <col collapsed="false" customWidth="false" hidden="false" outlineLevel="0" max="28" min="2" style="304" width="0.86"/>
    <col collapsed="false" customWidth="true" hidden="false" outlineLevel="0" max="29" min="29" style="304" width="10"/>
    <col collapsed="false" customWidth="false" hidden="false" outlineLevel="0" max="16384" min="30" style="304" width="0.86"/>
  </cols>
  <sheetData>
    <row r="2" s="306" customFormat="true" ht="15" hidden="false" customHeight="false" outlineLevel="0" collapsed="false">
      <c r="A2" s="305" t="s">
        <v>417</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c r="EU2" s="305"/>
      <c r="EV2" s="305"/>
      <c r="EW2" s="305"/>
      <c r="EX2" s="305"/>
      <c r="EY2" s="305"/>
      <c r="EZ2" s="305"/>
      <c r="FA2" s="305"/>
      <c r="FB2" s="305"/>
      <c r="FC2" s="305"/>
      <c r="FD2" s="305"/>
      <c r="FE2" s="305"/>
      <c r="FF2" s="305"/>
      <c r="FG2" s="305"/>
      <c r="FH2" s="305"/>
      <c r="FI2" s="305"/>
      <c r="FJ2" s="305"/>
    </row>
    <row r="3" s="306" customFormat="true" ht="15" hidden="false" customHeight="false" outlineLevel="0" collapsed="false">
      <c r="A3" s="307" t="s">
        <v>418</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row>
    <row r="4" s="306" customFormat="true" ht="15" hidden="false" customHeight="false" outlineLevel="0" collapsed="false">
      <c r="A4" s="307" t="s">
        <v>419</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row>
    <row r="5" s="307" customFormat="true" ht="14.25" hidden="false" customHeight="false" outlineLevel="0" collapsed="false">
      <c r="A5" s="307" t="s">
        <v>420</v>
      </c>
      <c r="AC5" s="308" t="s">
        <v>421</v>
      </c>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row>
    <row r="6" s="309" customFormat="true" ht="15" hidden="false" customHeight="false" outlineLevel="0" collapsed="false"/>
    <row r="7" s="307" customFormat="true" ht="14.25" hidden="false" customHeight="false" outlineLevel="0" collapsed="false">
      <c r="A7" s="307" t="s">
        <v>422</v>
      </c>
      <c r="AU7" s="310" t="s">
        <v>423</v>
      </c>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row>
    <row r="8" s="312" customFormat="true" ht="12.75" hidden="false" customHeight="true" outlineLevel="0" collapsed="false">
      <c r="A8" s="311" t="s">
        <v>387</v>
      </c>
      <c r="B8" s="311"/>
      <c r="C8" s="311"/>
      <c r="D8" s="311"/>
      <c r="E8" s="311"/>
      <c r="F8" s="311"/>
      <c r="G8" s="311" t="s">
        <v>424</v>
      </c>
      <c r="H8" s="311"/>
      <c r="I8" s="311"/>
      <c r="J8" s="311"/>
      <c r="K8" s="311"/>
      <c r="L8" s="311"/>
      <c r="M8" s="311"/>
      <c r="N8" s="311"/>
      <c r="O8" s="311"/>
      <c r="P8" s="311"/>
      <c r="Q8" s="311"/>
      <c r="R8" s="311"/>
      <c r="S8" s="311"/>
      <c r="T8" s="311"/>
      <c r="U8" s="311"/>
      <c r="V8" s="311"/>
      <c r="W8" s="311"/>
      <c r="X8" s="311"/>
      <c r="Y8" s="311"/>
      <c r="Z8" s="311"/>
      <c r="AA8" s="311"/>
      <c r="AB8" s="311"/>
      <c r="AC8" s="311"/>
      <c r="AD8" s="311" t="s">
        <v>425</v>
      </c>
      <c r="AE8" s="311"/>
      <c r="AF8" s="311"/>
      <c r="AG8" s="311"/>
      <c r="AH8" s="311"/>
      <c r="AI8" s="311"/>
      <c r="AJ8" s="311"/>
      <c r="AK8" s="311"/>
      <c r="AL8" s="311"/>
      <c r="AM8" s="311"/>
      <c r="AN8" s="311"/>
      <c r="AO8" s="311"/>
      <c r="AP8" s="311"/>
      <c r="AQ8" s="311"/>
      <c r="AR8" s="311"/>
      <c r="AS8" s="311"/>
      <c r="AT8" s="311" t="s">
        <v>426</v>
      </c>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t="s">
        <v>427</v>
      </c>
      <c r="DO8" s="311"/>
      <c r="DP8" s="311"/>
      <c r="DQ8" s="311"/>
      <c r="DR8" s="311"/>
      <c r="DS8" s="311"/>
      <c r="DT8" s="311"/>
      <c r="DU8" s="311"/>
      <c r="DV8" s="311"/>
      <c r="DW8" s="311"/>
      <c r="DX8" s="311"/>
      <c r="DY8" s="311"/>
      <c r="DZ8" s="311"/>
      <c r="EA8" s="311"/>
      <c r="EB8" s="311"/>
      <c r="EC8" s="311"/>
      <c r="ED8" s="311" t="s">
        <v>428</v>
      </c>
      <c r="EE8" s="311"/>
      <c r="EF8" s="311"/>
      <c r="EG8" s="311"/>
      <c r="EH8" s="311"/>
      <c r="EI8" s="311"/>
      <c r="EJ8" s="311"/>
      <c r="EK8" s="311"/>
      <c r="EL8" s="311"/>
      <c r="EM8" s="311"/>
      <c r="EN8" s="311"/>
      <c r="EO8" s="311"/>
      <c r="EP8" s="311"/>
      <c r="EQ8" s="311"/>
      <c r="ER8" s="311"/>
      <c r="ES8" s="311"/>
      <c r="ET8" s="311" t="s">
        <v>429</v>
      </c>
      <c r="EU8" s="311"/>
      <c r="EV8" s="311"/>
      <c r="EW8" s="311"/>
      <c r="EX8" s="311"/>
      <c r="EY8" s="311"/>
      <c r="EZ8" s="311"/>
      <c r="FA8" s="311"/>
      <c r="FB8" s="311"/>
      <c r="FC8" s="311"/>
      <c r="FD8" s="311"/>
      <c r="FE8" s="311"/>
      <c r="FF8" s="311"/>
      <c r="FG8" s="311"/>
      <c r="FH8" s="311"/>
      <c r="FI8" s="311"/>
      <c r="FJ8" s="311"/>
    </row>
    <row r="9" s="312" customFormat="true" ht="24.75" hidden="false" customHeight="true" outlineLevel="0" collapsed="false">
      <c r="A9" s="311"/>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t="s">
        <v>430</v>
      </c>
      <c r="AU9" s="311"/>
      <c r="AV9" s="311"/>
      <c r="AW9" s="311"/>
      <c r="AX9" s="311"/>
      <c r="AY9" s="311"/>
      <c r="AZ9" s="311"/>
      <c r="BA9" s="311"/>
      <c r="BB9" s="311"/>
      <c r="BC9" s="311"/>
      <c r="BD9" s="311"/>
      <c r="BE9" s="311"/>
      <c r="BF9" s="311"/>
      <c r="BG9" s="311"/>
      <c r="BH9" s="311"/>
      <c r="BI9" s="311"/>
      <c r="BJ9" s="311"/>
      <c r="BK9" s="311" t="s">
        <v>51</v>
      </c>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row>
    <row r="10" s="312" customFormat="true" ht="45.75" hidden="false" customHeight="true" outlineLevel="0" collapsed="false">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t="s">
        <v>431</v>
      </c>
      <c r="BL10" s="311"/>
      <c r="BM10" s="311"/>
      <c r="BN10" s="311"/>
      <c r="BO10" s="311"/>
      <c r="BP10" s="311"/>
      <c r="BQ10" s="311"/>
      <c r="BR10" s="311"/>
      <c r="BS10" s="311"/>
      <c r="BT10" s="311"/>
      <c r="BU10" s="311"/>
      <c r="BV10" s="311"/>
      <c r="BW10" s="311"/>
      <c r="BX10" s="311"/>
      <c r="BY10" s="311"/>
      <c r="BZ10" s="311"/>
      <c r="CA10" s="311"/>
      <c r="CB10" s="311"/>
      <c r="CC10" s="311" t="s">
        <v>432</v>
      </c>
      <c r="CD10" s="311"/>
      <c r="CE10" s="311"/>
      <c r="CF10" s="311"/>
      <c r="CG10" s="311"/>
      <c r="CH10" s="311"/>
      <c r="CI10" s="311"/>
      <c r="CJ10" s="311"/>
      <c r="CK10" s="311"/>
      <c r="CL10" s="311"/>
      <c r="CM10" s="311"/>
      <c r="CN10" s="311"/>
      <c r="CO10" s="311"/>
      <c r="CP10" s="311"/>
      <c r="CQ10" s="311"/>
      <c r="CR10" s="311"/>
      <c r="CS10" s="311"/>
      <c r="CT10" s="311"/>
      <c r="CU10" s="311"/>
      <c r="CV10" s="311" t="s">
        <v>433</v>
      </c>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row>
    <row r="11" s="314" customFormat="true" ht="12.75" hidden="false" customHeight="false" outlineLevel="0" collapsed="false">
      <c r="A11" s="313" t="n">
        <v>1</v>
      </c>
      <c r="B11" s="313"/>
      <c r="C11" s="313"/>
      <c r="D11" s="313"/>
      <c r="E11" s="313"/>
      <c r="F11" s="313"/>
      <c r="G11" s="313" t="n">
        <v>2</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t="n">
        <v>3</v>
      </c>
      <c r="AE11" s="313"/>
      <c r="AF11" s="313"/>
      <c r="AG11" s="313"/>
      <c r="AH11" s="313"/>
      <c r="AI11" s="313"/>
      <c r="AJ11" s="313"/>
      <c r="AK11" s="313"/>
      <c r="AL11" s="313"/>
      <c r="AM11" s="313"/>
      <c r="AN11" s="313"/>
      <c r="AO11" s="313"/>
      <c r="AP11" s="313"/>
      <c r="AQ11" s="313"/>
      <c r="AR11" s="313"/>
      <c r="AS11" s="313"/>
      <c r="AT11" s="313" t="n">
        <v>4</v>
      </c>
      <c r="AU11" s="313"/>
      <c r="AV11" s="313"/>
      <c r="AW11" s="313"/>
      <c r="AX11" s="313"/>
      <c r="AY11" s="313"/>
      <c r="AZ11" s="313"/>
      <c r="BA11" s="313"/>
      <c r="BB11" s="313"/>
      <c r="BC11" s="313"/>
      <c r="BD11" s="313"/>
      <c r="BE11" s="313"/>
      <c r="BF11" s="313"/>
      <c r="BG11" s="313"/>
      <c r="BH11" s="313"/>
      <c r="BI11" s="313"/>
      <c r="BJ11" s="313"/>
      <c r="BK11" s="313" t="n">
        <v>5</v>
      </c>
      <c r="BL11" s="313"/>
      <c r="BM11" s="313"/>
      <c r="BN11" s="313"/>
      <c r="BO11" s="313"/>
      <c r="BP11" s="313"/>
      <c r="BQ11" s="313"/>
      <c r="BR11" s="313"/>
      <c r="BS11" s="313"/>
      <c r="BT11" s="313"/>
      <c r="BU11" s="313"/>
      <c r="BV11" s="313"/>
      <c r="BW11" s="313"/>
      <c r="BX11" s="313"/>
      <c r="BY11" s="313"/>
      <c r="BZ11" s="313"/>
      <c r="CA11" s="313"/>
      <c r="CB11" s="313"/>
      <c r="CC11" s="313" t="n">
        <v>6</v>
      </c>
      <c r="CD11" s="313"/>
      <c r="CE11" s="313"/>
      <c r="CF11" s="313"/>
      <c r="CG11" s="313"/>
      <c r="CH11" s="313"/>
      <c r="CI11" s="313"/>
      <c r="CJ11" s="313"/>
      <c r="CK11" s="313"/>
      <c r="CL11" s="313"/>
      <c r="CM11" s="313"/>
      <c r="CN11" s="313"/>
      <c r="CO11" s="313"/>
      <c r="CP11" s="313"/>
      <c r="CQ11" s="313"/>
      <c r="CR11" s="313"/>
      <c r="CS11" s="313"/>
      <c r="CT11" s="313"/>
      <c r="CU11" s="313"/>
      <c r="CV11" s="313" t="n">
        <v>7</v>
      </c>
      <c r="CW11" s="313"/>
      <c r="CX11" s="313"/>
      <c r="CY11" s="313"/>
      <c r="CZ11" s="313"/>
      <c r="DA11" s="313"/>
      <c r="DB11" s="313"/>
      <c r="DC11" s="313"/>
      <c r="DD11" s="313"/>
      <c r="DE11" s="313"/>
      <c r="DF11" s="313"/>
      <c r="DG11" s="313"/>
      <c r="DH11" s="313"/>
      <c r="DI11" s="313"/>
      <c r="DJ11" s="313"/>
      <c r="DK11" s="313"/>
      <c r="DL11" s="313"/>
      <c r="DM11" s="313"/>
      <c r="DN11" s="313" t="n">
        <v>8</v>
      </c>
      <c r="DO11" s="313"/>
      <c r="DP11" s="313"/>
      <c r="DQ11" s="313"/>
      <c r="DR11" s="313"/>
      <c r="DS11" s="313"/>
      <c r="DT11" s="313"/>
      <c r="DU11" s="313"/>
      <c r="DV11" s="313"/>
      <c r="DW11" s="313"/>
      <c r="DX11" s="313"/>
      <c r="DY11" s="313"/>
      <c r="DZ11" s="313"/>
      <c r="EA11" s="313"/>
      <c r="EB11" s="313"/>
      <c r="EC11" s="313"/>
      <c r="ED11" s="313" t="n">
        <v>9</v>
      </c>
      <c r="EE11" s="313"/>
      <c r="EF11" s="313"/>
      <c r="EG11" s="313"/>
      <c r="EH11" s="313"/>
      <c r="EI11" s="313"/>
      <c r="EJ11" s="313"/>
      <c r="EK11" s="313"/>
      <c r="EL11" s="313"/>
      <c r="EM11" s="313"/>
      <c r="EN11" s="313"/>
      <c r="EO11" s="313"/>
      <c r="EP11" s="313"/>
      <c r="EQ11" s="313"/>
      <c r="ER11" s="313"/>
      <c r="ES11" s="313"/>
      <c r="ET11" s="313" t="n">
        <v>10</v>
      </c>
      <c r="EU11" s="313"/>
      <c r="EV11" s="313"/>
      <c r="EW11" s="313"/>
      <c r="EX11" s="313"/>
      <c r="EY11" s="313"/>
      <c r="EZ11" s="313"/>
      <c r="FA11" s="313"/>
      <c r="FB11" s="313"/>
      <c r="FC11" s="313"/>
      <c r="FD11" s="313"/>
      <c r="FE11" s="313"/>
      <c r="FF11" s="313"/>
      <c r="FG11" s="313"/>
      <c r="FH11" s="313"/>
      <c r="FI11" s="313"/>
      <c r="FJ11" s="313"/>
    </row>
    <row r="12" s="315" customFormat="true" ht="15" hidden="false" customHeight="true" outlineLevel="0" collapsed="false">
      <c r="A12" s="311" t="s">
        <v>434</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row>
    <row r="13" s="315" customFormat="true" ht="15" hidden="false" customHeight="true" outlineLevel="0" collapsed="false">
      <c r="A13" s="316" t="s">
        <v>435</v>
      </c>
      <c r="B13" s="316"/>
      <c r="C13" s="316"/>
      <c r="D13" s="316"/>
      <c r="E13" s="316"/>
      <c r="F13" s="316"/>
      <c r="G13" s="317" t="s">
        <v>436</v>
      </c>
      <c r="H13" s="317"/>
      <c r="I13" s="317"/>
      <c r="J13" s="317"/>
      <c r="K13" s="317"/>
      <c r="L13" s="317"/>
      <c r="M13" s="317"/>
      <c r="N13" s="317"/>
      <c r="O13" s="317"/>
      <c r="P13" s="317"/>
      <c r="Q13" s="317"/>
      <c r="R13" s="317"/>
      <c r="S13" s="317"/>
      <c r="T13" s="317"/>
      <c r="U13" s="317"/>
      <c r="V13" s="317"/>
      <c r="W13" s="317"/>
      <c r="X13" s="317"/>
      <c r="Y13" s="317"/>
      <c r="Z13" s="317"/>
      <c r="AA13" s="317"/>
      <c r="AB13" s="317"/>
      <c r="AC13" s="317"/>
      <c r="AD13" s="318" t="n">
        <v>1</v>
      </c>
      <c r="AE13" s="318"/>
      <c r="AF13" s="318"/>
      <c r="AG13" s="318"/>
      <c r="AH13" s="318"/>
      <c r="AI13" s="318"/>
      <c r="AJ13" s="318"/>
      <c r="AK13" s="318"/>
      <c r="AL13" s="318"/>
      <c r="AM13" s="318"/>
      <c r="AN13" s="318"/>
      <c r="AO13" s="318"/>
      <c r="AP13" s="318"/>
      <c r="AQ13" s="318"/>
      <c r="AR13" s="318"/>
      <c r="AS13" s="318"/>
      <c r="AT13" s="318" t="n">
        <f aca="false">BK13+CC13+CV13+0.01</f>
        <v>178718.389</v>
      </c>
      <c r="AU13" s="318"/>
      <c r="AV13" s="318"/>
      <c r="AW13" s="318"/>
      <c r="AX13" s="318"/>
      <c r="AY13" s="318"/>
      <c r="AZ13" s="318"/>
      <c r="BA13" s="318"/>
      <c r="BB13" s="318"/>
      <c r="BC13" s="318"/>
      <c r="BD13" s="318"/>
      <c r="BE13" s="318"/>
      <c r="BF13" s="318"/>
      <c r="BG13" s="318"/>
      <c r="BH13" s="318"/>
      <c r="BI13" s="318"/>
      <c r="BJ13" s="318"/>
      <c r="BK13" s="318" t="n">
        <v>40239</v>
      </c>
      <c r="BL13" s="318"/>
      <c r="BM13" s="318"/>
      <c r="BN13" s="318"/>
      <c r="BO13" s="318"/>
      <c r="BP13" s="318"/>
      <c r="BQ13" s="318"/>
      <c r="BR13" s="318"/>
      <c r="BS13" s="318"/>
      <c r="BT13" s="318"/>
      <c r="BU13" s="318"/>
      <c r="BV13" s="318"/>
      <c r="BW13" s="318"/>
      <c r="BX13" s="318"/>
      <c r="BY13" s="318"/>
      <c r="BZ13" s="318"/>
      <c r="CA13" s="318"/>
      <c r="CB13" s="318"/>
      <c r="CC13" s="318" t="n">
        <f aca="false">66935.7+1112.8+31000+208.289</f>
        <v>99256.789</v>
      </c>
      <c r="CD13" s="318"/>
      <c r="CE13" s="318"/>
      <c r="CF13" s="318"/>
      <c r="CG13" s="318"/>
      <c r="CH13" s="318"/>
      <c r="CI13" s="318"/>
      <c r="CJ13" s="318"/>
      <c r="CK13" s="318"/>
      <c r="CL13" s="318"/>
      <c r="CM13" s="318"/>
      <c r="CN13" s="318"/>
      <c r="CO13" s="318"/>
      <c r="CP13" s="318"/>
      <c r="CQ13" s="318"/>
      <c r="CR13" s="318"/>
      <c r="CS13" s="318"/>
      <c r="CT13" s="318"/>
      <c r="CU13" s="318"/>
      <c r="CV13" s="318" t="n">
        <f aca="false">BK13*35%+10875.3-6849.16+1112.8+20000</f>
        <v>39222.59</v>
      </c>
      <c r="CW13" s="318"/>
      <c r="CX13" s="318"/>
      <c r="CY13" s="318"/>
      <c r="CZ13" s="318"/>
      <c r="DA13" s="318"/>
      <c r="DB13" s="318"/>
      <c r="DC13" s="318"/>
      <c r="DD13" s="318"/>
      <c r="DE13" s="318"/>
      <c r="DF13" s="318"/>
      <c r="DG13" s="318"/>
      <c r="DH13" s="318"/>
      <c r="DI13" s="318"/>
      <c r="DJ13" s="318"/>
      <c r="DK13" s="318"/>
      <c r="DL13" s="318"/>
      <c r="DM13" s="318"/>
      <c r="DN13" s="319" t="n">
        <f aca="false">66935.7/1.3*0.8</f>
        <v>41191.2</v>
      </c>
      <c r="DO13" s="319"/>
      <c r="DP13" s="319"/>
      <c r="DQ13" s="319"/>
      <c r="DR13" s="319"/>
      <c r="DS13" s="319"/>
      <c r="DT13" s="319"/>
      <c r="DU13" s="319"/>
      <c r="DV13" s="319"/>
      <c r="DW13" s="319"/>
      <c r="DX13" s="319"/>
      <c r="DY13" s="319"/>
      <c r="DZ13" s="319"/>
      <c r="EA13" s="319"/>
      <c r="EB13" s="319"/>
      <c r="EC13" s="319"/>
      <c r="ED13" s="318" t="n">
        <f aca="false">66935.7/1.3*0.5</f>
        <v>25744.5</v>
      </c>
      <c r="EE13" s="318"/>
      <c r="EF13" s="318"/>
      <c r="EG13" s="318"/>
      <c r="EH13" s="318"/>
      <c r="EI13" s="318"/>
      <c r="EJ13" s="318"/>
      <c r="EK13" s="318"/>
      <c r="EL13" s="318"/>
      <c r="EM13" s="318"/>
      <c r="EN13" s="318"/>
      <c r="EO13" s="318"/>
      <c r="EP13" s="318"/>
      <c r="EQ13" s="318"/>
      <c r="ER13" s="318"/>
      <c r="ES13" s="318"/>
      <c r="ET13" s="318" t="n">
        <f aca="false">AT13*AD13*12</f>
        <v>2144620.668</v>
      </c>
      <c r="EU13" s="318"/>
      <c r="EV13" s="318"/>
      <c r="EW13" s="318"/>
      <c r="EX13" s="318"/>
      <c r="EY13" s="318"/>
      <c r="EZ13" s="318"/>
      <c r="FA13" s="318"/>
      <c r="FB13" s="318"/>
      <c r="FC13" s="318"/>
      <c r="FD13" s="318"/>
      <c r="FE13" s="318"/>
      <c r="FF13" s="318"/>
      <c r="FG13" s="318"/>
      <c r="FH13" s="318"/>
      <c r="FI13" s="318"/>
      <c r="FJ13" s="318"/>
    </row>
    <row r="14" s="315" customFormat="true" ht="41.25" hidden="false" customHeight="true" outlineLevel="0" collapsed="false">
      <c r="A14" s="316" t="s">
        <v>437</v>
      </c>
      <c r="B14" s="316"/>
      <c r="C14" s="316"/>
      <c r="D14" s="316"/>
      <c r="E14" s="316"/>
      <c r="F14" s="316"/>
      <c r="G14" s="317" t="s">
        <v>438</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8" t="n">
        <v>1.9</v>
      </c>
      <c r="AE14" s="318"/>
      <c r="AF14" s="318"/>
      <c r="AG14" s="318"/>
      <c r="AH14" s="318"/>
      <c r="AI14" s="318"/>
      <c r="AJ14" s="318"/>
      <c r="AK14" s="318"/>
      <c r="AL14" s="318"/>
      <c r="AM14" s="318"/>
      <c r="AN14" s="318"/>
      <c r="AO14" s="318"/>
      <c r="AP14" s="318"/>
      <c r="AQ14" s="318"/>
      <c r="AR14" s="318"/>
      <c r="AS14" s="318"/>
      <c r="AT14" s="318" t="n">
        <f aca="false">BK14+CC14+CV14-0.34</f>
        <v>129972.23</v>
      </c>
      <c r="AU14" s="318"/>
      <c r="AV14" s="318"/>
      <c r="AW14" s="318"/>
      <c r="AX14" s="318"/>
      <c r="AY14" s="318"/>
      <c r="AZ14" s="318"/>
      <c r="BA14" s="318"/>
      <c r="BB14" s="318"/>
      <c r="BC14" s="318"/>
      <c r="BD14" s="318"/>
      <c r="BE14" s="318"/>
      <c r="BF14" s="318"/>
      <c r="BG14" s="318"/>
      <c r="BH14" s="318"/>
      <c r="BI14" s="318"/>
      <c r="BJ14" s="318"/>
      <c r="BK14" s="318" t="n">
        <v>36216</v>
      </c>
      <c r="BL14" s="318"/>
      <c r="BM14" s="318"/>
      <c r="BN14" s="318"/>
      <c r="BO14" s="318"/>
      <c r="BP14" s="318"/>
      <c r="BQ14" s="318"/>
      <c r="BR14" s="318"/>
      <c r="BS14" s="318"/>
      <c r="BT14" s="318"/>
      <c r="BU14" s="318"/>
      <c r="BV14" s="318"/>
      <c r="BW14" s="318"/>
      <c r="BX14" s="318"/>
      <c r="BY14" s="318"/>
      <c r="BZ14" s="318"/>
      <c r="CA14" s="318"/>
      <c r="CB14" s="318"/>
      <c r="CC14" s="318" t="n">
        <f aca="false">60242.13+2199.5+6590+100.01</f>
        <v>69131.64</v>
      </c>
      <c r="CD14" s="318"/>
      <c r="CE14" s="318"/>
      <c r="CF14" s="318"/>
      <c r="CG14" s="318"/>
      <c r="CH14" s="318"/>
      <c r="CI14" s="318"/>
      <c r="CJ14" s="318"/>
      <c r="CK14" s="318"/>
      <c r="CL14" s="318"/>
      <c r="CM14" s="318"/>
      <c r="CN14" s="318"/>
      <c r="CO14" s="318"/>
      <c r="CP14" s="318"/>
      <c r="CQ14" s="318"/>
      <c r="CR14" s="318"/>
      <c r="CS14" s="318"/>
      <c r="CT14" s="318"/>
      <c r="CU14" s="318"/>
      <c r="CV14" s="318" t="n">
        <f aca="false">BK14*35%+9787.77-6849.16+2110.72+6900</f>
        <v>24624.93</v>
      </c>
      <c r="CW14" s="318"/>
      <c r="CX14" s="318"/>
      <c r="CY14" s="318"/>
      <c r="CZ14" s="318"/>
      <c r="DA14" s="318"/>
      <c r="DB14" s="318"/>
      <c r="DC14" s="318"/>
      <c r="DD14" s="318"/>
      <c r="DE14" s="318"/>
      <c r="DF14" s="318"/>
      <c r="DG14" s="318"/>
      <c r="DH14" s="318"/>
      <c r="DI14" s="318"/>
      <c r="DJ14" s="318"/>
      <c r="DK14" s="318"/>
      <c r="DL14" s="318"/>
      <c r="DM14" s="318"/>
      <c r="DN14" s="319" t="n">
        <f aca="false">60242.13/1.3*0.8</f>
        <v>37072.08</v>
      </c>
      <c r="DO14" s="319"/>
      <c r="DP14" s="319"/>
      <c r="DQ14" s="319"/>
      <c r="DR14" s="319"/>
      <c r="DS14" s="319"/>
      <c r="DT14" s="319"/>
      <c r="DU14" s="319"/>
      <c r="DV14" s="319"/>
      <c r="DW14" s="319"/>
      <c r="DX14" s="319"/>
      <c r="DY14" s="319"/>
      <c r="DZ14" s="319"/>
      <c r="EA14" s="319"/>
      <c r="EB14" s="319"/>
      <c r="EC14" s="319"/>
      <c r="ED14" s="318" t="n">
        <f aca="false">60242.13/1.3*0.5</f>
        <v>23170.05</v>
      </c>
      <c r="EE14" s="318"/>
      <c r="EF14" s="318"/>
      <c r="EG14" s="318"/>
      <c r="EH14" s="318"/>
      <c r="EI14" s="318"/>
      <c r="EJ14" s="318"/>
      <c r="EK14" s="318"/>
      <c r="EL14" s="318"/>
      <c r="EM14" s="318"/>
      <c r="EN14" s="318"/>
      <c r="EO14" s="318"/>
      <c r="EP14" s="318"/>
      <c r="EQ14" s="318"/>
      <c r="ER14" s="318"/>
      <c r="ES14" s="318"/>
      <c r="ET14" s="318" t="n">
        <f aca="false">AT14*AD14*12</f>
        <v>2963366.844</v>
      </c>
      <c r="EU14" s="318"/>
      <c r="EV14" s="318"/>
      <c r="EW14" s="318"/>
      <c r="EX14" s="318"/>
      <c r="EY14" s="318"/>
      <c r="EZ14" s="318"/>
      <c r="FA14" s="318"/>
      <c r="FB14" s="318"/>
      <c r="FC14" s="318"/>
      <c r="FD14" s="318"/>
      <c r="FE14" s="318"/>
      <c r="FF14" s="318"/>
      <c r="FG14" s="318"/>
      <c r="FH14" s="318"/>
      <c r="FI14" s="318"/>
      <c r="FJ14" s="318"/>
    </row>
    <row r="15" s="315" customFormat="true" ht="15" hidden="false" customHeight="true" outlineLevel="0" collapsed="false">
      <c r="A15" s="320" t="s">
        <v>439</v>
      </c>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18" t="n">
        <f aca="false">AD14+AD13</f>
        <v>2.9</v>
      </c>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t="n">
        <f aca="false">ET13+ET14</f>
        <v>5107987.512</v>
      </c>
      <c r="EU15" s="318"/>
      <c r="EV15" s="318"/>
      <c r="EW15" s="318"/>
      <c r="EX15" s="318"/>
      <c r="EY15" s="318"/>
      <c r="EZ15" s="318"/>
      <c r="FA15" s="318"/>
      <c r="FB15" s="318"/>
      <c r="FC15" s="318"/>
      <c r="FD15" s="318"/>
      <c r="FE15" s="318"/>
      <c r="FF15" s="318"/>
      <c r="FG15" s="318"/>
      <c r="FH15" s="318"/>
      <c r="FI15" s="318"/>
      <c r="FJ15" s="318"/>
      <c r="FL15" s="321"/>
      <c r="FM15" s="321"/>
      <c r="FN15" s="321"/>
      <c r="FO15" s="321"/>
      <c r="FP15" s="321"/>
      <c r="FQ15" s="321"/>
      <c r="FR15" s="321"/>
      <c r="FS15" s="321"/>
      <c r="FT15" s="321"/>
      <c r="FU15" s="321"/>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row>
    <row r="16" s="315" customFormat="true" ht="14.25" hidden="false" customHeight="true" outlineLevel="0" collapsed="false">
      <c r="A16" s="323" t="s">
        <v>440</v>
      </c>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3"/>
      <c r="DG16" s="323"/>
      <c r="DH16" s="323"/>
      <c r="DI16" s="323"/>
      <c r="DJ16" s="323"/>
      <c r="DK16" s="323"/>
      <c r="DL16" s="323"/>
      <c r="DM16" s="323"/>
      <c r="DN16" s="323"/>
      <c r="DO16" s="323"/>
      <c r="DP16" s="323"/>
      <c r="DQ16" s="323"/>
      <c r="DR16" s="323"/>
      <c r="DS16" s="323"/>
      <c r="DT16" s="323"/>
      <c r="DU16" s="323"/>
      <c r="DV16" s="323"/>
      <c r="DW16" s="323"/>
      <c r="DX16" s="323"/>
      <c r="DY16" s="323"/>
      <c r="DZ16" s="323"/>
      <c r="EA16" s="323"/>
      <c r="EB16" s="323"/>
      <c r="EC16" s="323"/>
      <c r="ED16" s="323"/>
      <c r="EE16" s="323"/>
      <c r="EF16" s="323"/>
      <c r="EG16" s="323"/>
      <c r="EH16" s="323"/>
      <c r="EI16" s="323"/>
      <c r="EJ16" s="323"/>
      <c r="EK16" s="323"/>
      <c r="EL16" s="323"/>
      <c r="EM16" s="323"/>
      <c r="EN16" s="323"/>
      <c r="EO16" s="323"/>
      <c r="EP16" s="323"/>
      <c r="EQ16" s="323"/>
      <c r="ER16" s="323"/>
      <c r="ES16" s="323"/>
      <c r="ET16" s="323"/>
      <c r="EU16" s="323"/>
      <c r="EV16" s="323"/>
      <c r="EW16" s="323"/>
      <c r="EX16" s="323"/>
      <c r="EY16" s="323"/>
      <c r="EZ16" s="323"/>
      <c r="FA16" s="323"/>
      <c r="FB16" s="323"/>
      <c r="FC16" s="323"/>
      <c r="FD16" s="323"/>
      <c r="FE16" s="323"/>
      <c r="FF16" s="323"/>
      <c r="FG16" s="323"/>
      <c r="FH16" s="323"/>
      <c r="FI16" s="323"/>
      <c r="FJ16" s="323"/>
      <c r="FN16" s="324"/>
      <c r="FO16" s="324"/>
      <c r="FP16" s="324"/>
      <c r="FQ16" s="324"/>
      <c r="FR16" s="324"/>
      <c r="FS16" s="324"/>
      <c r="FT16" s="324"/>
      <c r="FU16" s="324"/>
      <c r="FV16" s="324"/>
      <c r="FW16" s="324"/>
      <c r="FX16" s="324"/>
      <c r="FY16" s="324"/>
      <c r="FZ16" s="324"/>
      <c r="GA16" s="324"/>
      <c r="GB16" s="324"/>
      <c r="GC16" s="324"/>
      <c r="GD16" s="324"/>
      <c r="GE16" s="324"/>
    </row>
    <row r="17" s="315" customFormat="true" ht="12.75" hidden="false" customHeight="true" outlineLevel="0" collapsed="false">
      <c r="A17" s="316" t="s">
        <v>441</v>
      </c>
      <c r="B17" s="316"/>
      <c r="C17" s="316"/>
      <c r="D17" s="316"/>
      <c r="E17" s="316"/>
      <c r="F17" s="316"/>
      <c r="G17" s="317" t="s">
        <v>442</v>
      </c>
      <c r="H17" s="317"/>
      <c r="I17" s="317"/>
      <c r="J17" s="317"/>
      <c r="K17" s="317"/>
      <c r="L17" s="317"/>
      <c r="M17" s="317"/>
      <c r="N17" s="317"/>
      <c r="O17" s="317"/>
      <c r="P17" s="317"/>
      <c r="Q17" s="317"/>
      <c r="R17" s="317"/>
      <c r="S17" s="317"/>
      <c r="T17" s="317"/>
      <c r="U17" s="317"/>
      <c r="V17" s="317"/>
      <c r="W17" s="317"/>
      <c r="X17" s="317"/>
      <c r="Y17" s="317"/>
      <c r="Z17" s="317"/>
      <c r="AA17" s="317"/>
      <c r="AB17" s="317"/>
      <c r="AC17" s="317"/>
      <c r="AD17" s="318" t="n">
        <v>23.7</v>
      </c>
      <c r="AE17" s="318"/>
      <c r="AF17" s="318"/>
      <c r="AG17" s="318"/>
      <c r="AH17" s="318"/>
      <c r="AI17" s="318"/>
      <c r="AJ17" s="318"/>
      <c r="AK17" s="318"/>
      <c r="AL17" s="318"/>
      <c r="AM17" s="318"/>
      <c r="AN17" s="318"/>
      <c r="AO17" s="318"/>
      <c r="AP17" s="318"/>
      <c r="AQ17" s="318"/>
      <c r="AR17" s="318"/>
      <c r="AS17" s="318"/>
      <c r="AT17" s="318" t="n">
        <f aca="false">BK17+CC17+CV17</f>
        <v>83272.64489</v>
      </c>
      <c r="AU17" s="318"/>
      <c r="AV17" s="318"/>
      <c r="AW17" s="318"/>
      <c r="AX17" s="318"/>
      <c r="AY17" s="318"/>
      <c r="AZ17" s="318"/>
      <c r="BA17" s="318"/>
      <c r="BB17" s="318"/>
      <c r="BC17" s="318"/>
      <c r="BD17" s="318"/>
      <c r="BE17" s="318"/>
      <c r="BF17" s="318"/>
      <c r="BG17" s="318"/>
      <c r="BH17" s="318"/>
      <c r="BI17" s="318"/>
      <c r="BJ17" s="318"/>
      <c r="BK17" s="318" t="n">
        <v>11696</v>
      </c>
      <c r="BL17" s="318"/>
      <c r="BM17" s="318"/>
      <c r="BN17" s="318"/>
      <c r="BO17" s="318"/>
      <c r="BP17" s="318"/>
      <c r="BQ17" s="318"/>
      <c r="BR17" s="318"/>
      <c r="BS17" s="318"/>
      <c r="BT17" s="318"/>
      <c r="BU17" s="318"/>
      <c r="BV17" s="318"/>
      <c r="BW17" s="318"/>
      <c r="BX17" s="318"/>
      <c r="BY17" s="318"/>
      <c r="BZ17" s="318"/>
      <c r="CA17" s="318"/>
      <c r="CB17" s="318"/>
      <c r="CC17" s="318" t="n">
        <f aca="false">42097.19+4100+22.4348-0.02091</f>
        <v>46219.60389</v>
      </c>
      <c r="CD17" s="318"/>
      <c r="CE17" s="318"/>
      <c r="CF17" s="318"/>
      <c r="CG17" s="318"/>
      <c r="CH17" s="318"/>
      <c r="CI17" s="318"/>
      <c r="CJ17" s="318"/>
      <c r="CK17" s="318"/>
      <c r="CL17" s="318"/>
      <c r="CM17" s="318"/>
      <c r="CN17" s="318"/>
      <c r="CO17" s="318"/>
      <c r="CP17" s="318"/>
      <c r="CQ17" s="318"/>
      <c r="CR17" s="318"/>
      <c r="CS17" s="318"/>
      <c r="CT17" s="318"/>
      <c r="CU17" s="318"/>
      <c r="CV17" s="318" t="n">
        <f aca="false">BK17*35%+18444.22+2819.22+0.001</f>
        <v>25357.041</v>
      </c>
      <c r="CW17" s="318"/>
      <c r="CX17" s="318"/>
      <c r="CY17" s="318"/>
      <c r="CZ17" s="318"/>
      <c r="DA17" s="318"/>
      <c r="DB17" s="318"/>
      <c r="DC17" s="318"/>
      <c r="DD17" s="318"/>
      <c r="DE17" s="318"/>
      <c r="DF17" s="318"/>
      <c r="DG17" s="318"/>
      <c r="DH17" s="318"/>
      <c r="DI17" s="318"/>
      <c r="DJ17" s="318"/>
      <c r="DK17" s="318"/>
      <c r="DL17" s="318"/>
      <c r="DM17" s="318"/>
      <c r="DN17" s="318" t="n">
        <f aca="false">19570.41/1.3*0.8</f>
        <v>12043.3292307692</v>
      </c>
      <c r="DO17" s="318"/>
      <c r="DP17" s="318"/>
      <c r="DQ17" s="318"/>
      <c r="DR17" s="318"/>
      <c r="DS17" s="318"/>
      <c r="DT17" s="318"/>
      <c r="DU17" s="318"/>
      <c r="DV17" s="318"/>
      <c r="DW17" s="318"/>
      <c r="DX17" s="318"/>
      <c r="DY17" s="318"/>
      <c r="DZ17" s="318"/>
      <c r="EA17" s="318"/>
      <c r="EB17" s="318"/>
      <c r="EC17" s="318"/>
      <c r="ED17" s="318" t="n">
        <f aca="false">19570.41/1.3*0.5</f>
        <v>7527.08076923077</v>
      </c>
      <c r="EE17" s="318"/>
      <c r="EF17" s="318"/>
      <c r="EG17" s="318"/>
      <c r="EH17" s="318"/>
      <c r="EI17" s="318"/>
      <c r="EJ17" s="318"/>
      <c r="EK17" s="318"/>
      <c r="EL17" s="318"/>
      <c r="EM17" s="318"/>
      <c r="EN17" s="318"/>
      <c r="EO17" s="318"/>
      <c r="EP17" s="318"/>
      <c r="EQ17" s="318"/>
      <c r="ER17" s="318"/>
      <c r="ES17" s="318"/>
      <c r="ET17" s="318" t="n">
        <f aca="false">AD17*AT17*12+0.02</f>
        <v>23682740.226716</v>
      </c>
      <c r="EU17" s="318"/>
      <c r="EV17" s="318"/>
      <c r="EW17" s="318"/>
      <c r="EX17" s="318"/>
      <c r="EY17" s="318"/>
      <c r="EZ17" s="318"/>
      <c r="FA17" s="318"/>
      <c r="FB17" s="318"/>
      <c r="FC17" s="318"/>
      <c r="FD17" s="318"/>
      <c r="FE17" s="318"/>
      <c r="FF17" s="318"/>
      <c r="FG17" s="318"/>
      <c r="FH17" s="318"/>
      <c r="FI17" s="318"/>
      <c r="FJ17" s="318"/>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row>
    <row r="18" s="315" customFormat="true" ht="27.75" hidden="false" customHeight="true" outlineLevel="0" collapsed="false">
      <c r="A18" s="318" t="s">
        <v>443</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t="n">
        <f aca="false">AD17</f>
        <v>23.7</v>
      </c>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t="n">
        <f aca="false">ET17</f>
        <v>23682740.226716</v>
      </c>
      <c r="EU18" s="318"/>
      <c r="EV18" s="318"/>
      <c r="EW18" s="318"/>
      <c r="EX18" s="318"/>
      <c r="EY18" s="318"/>
      <c r="EZ18" s="318"/>
      <c r="FA18" s="318"/>
      <c r="FB18" s="318"/>
      <c r="FC18" s="318"/>
      <c r="FD18" s="318"/>
      <c r="FE18" s="318"/>
      <c r="FF18" s="318"/>
      <c r="FG18" s="318"/>
      <c r="FH18" s="318"/>
      <c r="FI18" s="318"/>
      <c r="FJ18" s="318"/>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row>
    <row r="19" s="315" customFormat="true" ht="12.75" hidden="false" customHeight="true" outlineLevel="0" collapsed="false">
      <c r="A19" s="316" t="s">
        <v>444</v>
      </c>
      <c r="B19" s="316"/>
      <c r="C19" s="316"/>
      <c r="D19" s="316"/>
      <c r="E19" s="316"/>
      <c r="F19" s="316"/>
      <c r="G19" s="317" t="s">
        <v>445</v>
      </c>
      <c r="H19" s="317"/>
      <c r="I19" s="317"/>
      <c r="J19" s="317"/>
      <c r="K19" s="317"/>
      <c r="L19" s="317"/>
      <c r="M19" s="317"/>
      <c r="N19" s="317"/>
      <c r="O19" s="317"/>
      <c r="P19" s="317"/>
      <c r="Q19" s="317"/>
      <c r="R19" s="317"/>
      <c r="S19" s="317"/>
      <c r="T19" s="317"/>
      <c r="U19" s="317"/>
      <c r="V19" s="317"/>
      <c r="W19" s="317"/>
      <c r="X19" s="317"/>
      <c r="Y19" s="317"/>
      <c r="Z19" s="317"/>
      <c r="AA19" s="317"/>
      <c r="AB19" s="317"/>
      <c r="AC19" s="317"/>
      <c r="AD19" s="318" t="n">
        <v>0.9</v>
      </c>
      <c r="AE19" s="318"/>
      <c r="AF19" s="318"/>
      <c r="AG19" s="318"/>
      <c r="AH19" s="318"/>
      <c r="AI19" s="318"/>
      <c r="AJ19" s="318"/>
      <c r="AK19" s="318"/>
      <c r="AL19" s="318"/>
      <c r="AM19" s="318"/>
      <c r="AN19" s="318"/>
      <c r="AO19" s="318"/>
      <c r="AP19" s="318"/>
      <c r="AQ19" s="318"/>
      <c r="AR19" s="318"/>
      <c r="AS19" s="318"/>
      <c r="AT19" s="318" t="n">
        <f aca="false">BK19+CC19+CV19</f>
        <v>77153.2955</v>
      </c>
      <c r="AU19" s="318"/>
      <c r="AV19" s="318"/>
      <c r="AW19" s="318"/>
      <c r="AX19" s="318"/>
      <c r="AY19" s="318"/>
      <c r="AZ19" s="318"/>
      <c r="BA19" s="318"/>
      <c r="BB19" s="318"/>
      <c r="BC19" s="318"/>
      <c r="BD19" s="318"/>
      <c r="BE19" s="318"/>
      <c r="BF19" s="318"/>
      <c r="BG19" s="318"/>
      <c r="BH19" s="318"/>
      <c r="BI19" s="318"/>
      <c r="BJ19" s="318"/>
      <c r="BK19" s="318" t="n">
        <v>8453</v>
      </c>
      <c r="BL19" s="318"/>
      <c r="BM19" s="318"/>
      <c r="BN19" s="318"/>
      <c r="BO19" s="318"/>
      <c r="BP19" s="318"/>
      <c r="BQ19" s="318"/>
      <c r="BR19" s="318"/>
      <c r="BS19" s="318"/>
      <c r="BT19" s="318"/>
      <c r="BU19" s="318"/>
      <c r="BV19" s="318"/>
      <c r="BW19" s="318"/>
      <c r="BX19" s="318"/>
      <c r="BY19" s="318"/>
      <c r="BZ19" s="318"/>
      <c r="CA19" s="318"/>
      <c r="CB19" s="318"/>
      <c r="CC19" s="318" t="n">
        <f aca="false">14059.1295+23319.58+3209.16</f>
        <v>40587.8695</v>
      </c>
      <c r="CD19" s="318"/>
      <c r="CE19" s="318"/>
      <c r="CF19" s="318"/>
      <c r="CG19" s="318"/>
      <c r="CH19" s="318"/>
      <c r="CI19" s="318"/>
      <c r="CJ19" s="318"/>
      <c r="CK19" s="318"/>
      <c r="CL19" s="318"/>
      <c r="CM19" s="318"/>
      <c r="CN19" s="318"/>
      <c r="CO19" s="318"/>
      <c r="CP19" s="318"/>
      <c r="CQ19" s="318"/>
      <c r="CR19" s="318"/>
      <c r="CS19" s="318"/>
      <c r="CT19" s="318"/>
      <c r="CU19" s="318"/>
      <c r="CV19" s="318" t="n">
        <f aca="false">BK19*35%+23319.58+1810+24.296</f>
        <v>28112.426</v>
      </c>
      <c r="CW19" s="318"/>
      <c r="CX19" s="318"/>
      <c r="CY19" s="318"/>
      <c r="CZ19" s="318"/>
      <c r="DA19" s="318"/>
      <c r="DB19" s="318"/>
      <c r="DC19" s="318"/>
      <c r="DD19" s="318"/>
      <c r="DE19" s="318"/>
      <c r="DF19" s="318"/>
      <c r="DG19" s="318"/>
      <c r="DH19" s="318"/>
      <c r="DI19" s="318"/>
      <c r="DJ19" s="318"/>
      <c r="DK19" s="318"/>
      <c r="DL19" s="318"/>
      <c r="DM19" s="318"/>
      <c r="DN19" s="318" t="n">
        <f aca="false">14059.13/1.3*0.8</f>
        <v>8651.77230769231</v>
      </c>
      <c r="DO19" s="318"/>
      <c r="DP19" s="318"/>
      <c r="DQ19" s="318"/>
      <c r="DR19" s="318"/>
      <c r="DS19" s="318"/>
      <c r="DT19" s="318"/>
      <c r="DU19" s="318"/>
      <c r="DV19" s="318"/>
      <c r="DW19" s="318"/>
      <c r="DX19" s="318"/>
      <c r="DY19" s="318"/>
      <c r="DZ19" s="318"/>
      <c r="EA19" s="318"/>
      <c r="EB19" s="318"/>
      <c r="EC19" s="318"/>
      <c r="ED19" s="318" t="n">
        <f aca="false">14059.13/1.3*0.5</f>
        <v>5407.35769230769</v>
      </c>
      <c r="EE19" s="318"/>
      <c r="EF19" s="318"/>
      <c r="EG19" s="318"/>
      <c r="EH19" s="318"/>
      <c r="EI19" s="318"/>
      <c r="EJ19" s="318"/>
      <c r="EK19" s="318"/>
      <c r="EL19" s="318"/>
      <c r="EM19" s="318"/>
      <c r="EN19" s="318"/>
      <c r="EO19" s="318"/>
      <c r="EP19" s="318"/>
      <c r="EQ19" s="318"/>
      <c r="ER19" s="318"/>
      <c r="ES19" s="318"/>
      <c r="ET19" s="318" t="n">
        <f aca="false">AD19*AT19*12</f>
        <v>833255.5914</v>
      </c>
      <c r="EU19" s="318"/>
      <c r="EV19" s="318"/>
      <c r="EW19" s="318"/>
      <c r="EX19" s="318"/>
      <c r="EY19" s="318"/>
      <c r="EZ19" s="318"/>
      <c r="FA19" s="318"/>
      <c r="FB19" s="318"/>
      <c r="FC19" s="318"/>
      <c r="FD19" s="318"/>
      <c r="FE19" s="318"/>
      <c r="FF19" s="318"/>
      <c r="FG19" s="318"/>
      <c r="FH19" s="318"/>
      <c r="FI19" s="318"/>
      <c r="FJ19" s="318"/>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2"/>
      <c r="HC19" s="322"/>
      <c r="HD19" s="322"/>
      <c r="HE19" s="322"/>
      <c r="HF19" s="322"/>
      <c r="HG19" s="322"/>
      <c r="HH19" s="322"/>
      <c r="HI19" s="322"/>
      <c r="HJ19" s="322"/>
    </row>
    <row r="20" s="315" customFormat="true" ht="27.75" hidden="false" customHeight="true" outlineLevel="0" collapsed="false">
      <c r="A20" s="318" t="s">
        <v>443</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t="n">
        <f aca="false">AD19</f>
        <v>0.9</v>
      </c>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t="n">
        <f aca="false">ET19</f>
        <v>833255.5914</v>
      </c>
      <c r="EU20" s="318"/>
      <c r="EV20" s="318"/>
      <c r="EW20" s="318"/>
      <c r="EX20" s="318"/>
      <c r="EY20" s="318"/>
      <c r="EZ20" s="318"/>
      <c r="FA20" s="318"/>
      <c r="FB20" s="318"/>
      <c r="FC20" s="318"/>
      <c r="FD20" s="318"/>
      <c r="FE20" s="318"/>
      <c r="FF20" s="318"/>
      <c r="FG20" s="318"/>
      <c r="FH20" s="318"/>
      <c r="FI20" s="318"/>
      <c r="FJ20" s="318"/>
    </row>
    <row r="21" s="315" customFormat="true" ht="14.25" hidden="false" customHeight="true" outlineLevel="0" collapsed="false">
      <c r="A21" s="323" t="s">
        <v>446</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23"/>
      <c r="DJ21" s="323"/>
      <c r="DK21" s="323"/>
      <c r="DL21" s="323"/>
      <c r="DM21" s="323"/>
      <c r="DN21" s="323"/>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3"/>
      <c r="FG21" s="323"/>
      <c r="FH21" s="323"/>
      <c r="FI21" s="323"/>
      <c r="FJ21" s="323"/>
    </row>
    <row r="22" s="315" customFormat="true" ht="12.75" hidden="false" customHeight="true" outlineLevel="0" collapsed="false">
      <c r="A22" s="316" t="s">
        <v>447</v>
      </c>
      <c r="B22" s="316"/>
      <c r="C22" s="316"/>
      <c r="D22" s="316"/>
      <c r="E22" s="316"/>
      <c r="F22" s="316"/>
      <c r="G22" s="317" t="s">
        <v>448</v>
      </c>
      <c r="H22" s="317"/>
      <c r="I22" s="317"/>
      <c r="J22" s="317"/>
      <c r="K22" s="317"/>
      <c r="L22" s="317"/>
      <c r="M22" s="317"/>
      <c r="N22" s="317"/>
      <c r="O22" s="317"/>
      <c r="P22" s="317"/>
      <c r="Q22" s="317"/>
      <c r="R22" s="317"/>
      <c r="S22" s="317"/>
      <c r="T22" s="317"/>
      <c r="U22" s="317"/>
      <c r="V22" s="317"/>
      <c r="W22" s="317"/>
      <c r="X22" s="317"/>
      <c r="Y22" s="317"/>
      <c r="Z22" s="317"/>
      <c r="AA22" s="317"/>
      <c r="AB22" s="317"/>
      <c r="AC22" s="317"/>
      <c r="AD22" s="318" t="n">
        <v>19.7</v>
      </c>
      <c r="AE22" s="318"/>
      <c r="AF22" s="318"/>
      <c r="AG22" s="318"/>
      <c r="AH22" s="318"/>
      <c r="AI22" s="318"/>
      <c r="AJ22" s="318"/>
      <c r="AK22" s="318"/>
      <c r="AL22" s="318"/>
      <c r="AM22" s="318"/>
      <c r="AN22" s="318"/>
      <c r="AO22" s="318"/>
      <c r="AP22" s="318"/>
      <c r="AQ22" s="318"/>
      <c r="AR22" s="318"/>
      <c r="AS22" s="318"/>
      <c r="AT22" s="318" t="n">
        <f aca="false">BK22+CC22+CV22</f>
        <v>57228.05845</v>
      </c>
      <c r="AU22" s="318"/>
      <c r="AV22" s="318"/>
      <c r="AW22" s="318"/>
      <c r="AX22" s="318"/>
      <c r="AY22" s="318"/>
      <c r="AZ22" s="318"/>
      <c r="BA22" s="318"/>
      <c r="BB22" s="318"/>
      <c r="BC22" s="318"/>
      <c r="BD22" s="318"/>
      <c r="BE22" s="318"/>
      <c r="BF22" s="318"/>
      <c r="BG22" s="318"/>
      <c r="BH22" s="318"/>
      <c r="BI22" s="318"/>
      <c r="BJ22" s="318"/>
      <c r="BK22" s="318" t="n">
        <v>6104</v>
      </c>
      <c r="BL22" s="318"/>
      <c r="BM22" s="318"/>
      <c r="BN22" s="318"/>
      <c r="BO22" s="318"/>
      <c r="BP22" s="318"/>
      <c r="BQ22" s="318"/>
      <c r="BR22" s="318"/>
      <c r="BS22" s="318"/>
      <c r="BT22" s="318"/>
      <c r="BU22" s="318"/>
      <c r="BV22" s="318"/>
      <c r="BW22" s="318"/>
      <c r="BX22" s="318"/>
      <c r="BY22" s="318"/>
      <c r="BZ22" s="318"/>
      <c r="CA22" s="318"/>
      <c r="CB22" s="318"/>
      <c r="CC22" s="318" t="n">
        <f aca="false">9990.53055+20112.2+4239.575-499.91-0.18+0.0024-4167.5481</f>
        <v>29674.66985</v>
      </c>
      <c r="CD22" s="318"/>
      <c r="CE22" s="318"/>
      <c r="CF22" s="318"/>
      <c r="CG22" s="318"/>
      <c r="CH22" s="318"/>
      <c r="CI22" s="318"/>
      <c r="CJ22" s="318"/>
      <c r="CK22" s="318"/>
      <c r="CL22" s="318"/>
      <c r="CM22" s="318"/>
      <c r="CN22" s="318"/>
      <c r="CO22" s="318"/>
      <c r="CP22" s="318"/>
      <c r="CQ22" s="318"/>
      <c r="CR22" s="318"/>
      <c r="CS22" s="318"/>
      <c r="CT22" s="318"/>
      <c r="CU22" s="318"/>
      <c r="CV22" s="318" t="n">
        <f aca="false">BK22*35%+20000+112.21+4239.58-5038.8-0.0014</f>
        <v>21449.3886</v>
      </c>
      <c r="CW22" s="318"/>
      <c r="CX22" s="318"/>
      <c r="CY22" s="318"/>
      <c r="CZ22" s="318"/>
      <c r="DA22" s="318"/>
      <c r="DB22" s="318"/>
      <c r="DC22" s="318"/>
      <c r="DD22" s="318"/>
      <c r="DE22" s="318"/>
      <c r="DF22" s="318"/>
      <c r="DG22" s="318"/>
      <c r="DH22" s="318"/>
      <c r="DI22" s="318"/>
      <c r="DJ22" s="318"/>
      <c r="DK22" s="318"/>
      <c r="DL22" s="318"/>
      <c r="DM22" s="318"/>
      <c r="DN22" s="318" t="n">
        <f aca="false">9990.53/1.3*0.8</f>
        <v>6148.01846153846</v>
      </c>
      <c r="DO22" s="318"/>
      <c r="DP22" s="318"/>
      <c r="DQ22" s="318"/>
      <c r="DR22" s="318"/>
      <c r="DS22" s="318"/>
      <c r="DT22" s="318"/>
      <c r="DU22" s="318"/>
      <c r="DV22" s="318"/>
      <c r="DW22" s="318"/>
      <c r="DX22" s="318"/>
      <c r="DY22" s="318"/>
      <c r="DZ22" s="318"/>
      <c r="EA22" s="318"/>
      <c r="EB22" s="318"/>
      <c r="EC22" s="318"/>
      <c r="ED22" s="318" t="n">
        <f aca="false">9990.53/1.3*0.5</f>
        <v>3842.51153846154</v>
      </c>
      <c r="EE22" s="318"/>
      <c r="EF22" s="318"/>
      <c r="EG22" s="318"/>
      <c r="EH22" s="318"/>
      <c r="EI22" s="318"/>
      <c r="EJ22" s="318"/>
      <c r="EK22" s="318"/>
      <c r="EL22" s="318"/>
      <c r="EM22" s="318"/>
      <c r="EN22" s="318"/>
      <c r="EO22" s="318"/>
      <c r="EP22" s="318"/>
      <c r="EQ22" s="318"/>
      <c r="ER22" s="318"/>
      <c r="ES22" s="318"/>
      <c r="ET22" s="318" t="n">
        <f aca="false">AD22*AT22*12</f>
        <v>13528713.01758</v>
      </c>
      <c r="EU22" s="318"/>
      <c r="EV22" s="318"/>
      <c r="EW22" s="318"/>
      <c r="EX22" s="318"/>
      <c r="EY22" s="318"/>
      <c r="EZ22" s="318"/>
      <c r="FA22" s="318"/>
      <c r="FB22" s="318"/>
      <c r="FC22" s="318"/>
      <c r="FD22" s="318"/>
      <c r="FE22" s="318"/>
      <c r="FF22" s="318"/>
      <c r="FG22" s="318"/>
      <c r="FH22" s="318"/>
      <c r="FI22" s="318"/>
      <c r="FJ22" s="318"/>
    </row>
    <row r="23" s="315" customFormat="true" ht="12.75" hidden="false" customHeight="true" outlineLevel="0" collapsed="false">
      <c r="A23" s="320" t="s">
        <v>449</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18" t="n">
        <f aca="false">AD22</f>
        <v>19.7</v>
      </c>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318"/>
      <c r="DI23" s="318"/>
      <c r="DJ23" s="318"/>
      <c r="DK23" s="318"/>
      <c r="DL23" s="318"/>
      <c r="DM23" s="318"/>
      <c r="DN23" s="318"/>
      <c r="DO23" s="318"/>
      <c r="DP23" s="318"/>
      <c r="DQ23" s="318"/>
      <c r="DR23" s="318"/>
      <c r="DS23" s="318"/>
      <c r="DT23" s="318"/>
      <c r="DU23" s="318"/>
      <c r="DV23" s="318"/>
      <c r="DW23" s="318"/>
      <c r="DX23" s="318"/>
      <c r="DY23" s="318"/>
      <c r="DZ23" s="318"/>
      <c r="EA23" s="318"/>
      <c r="EB23" s="318"/>
      <c r="EC23" s="318"/>
      <c r="ED23" s="318"/>
      <c r="EE23" s="318"/>
      <c r="EF23" s="318"/>
      <c r="EG23" s="318"/>
      <c r="EH23" s="318"/>
      <c r="EI23" s="318"/>
      <c r="EJ23" s="318"/>
      <c r="EK23" s="318"/>
      <c r="EL23" s="318"/>
      <c r="EM23" s="318"/>
      <c r="EN23" s="318"/>
      <c r="EO23" s="318"/>
      <c r="EP23" s="318"/>
      <c r="EQ23" s="318"/>
      <c r="ER23" s="318"/>
      <c r="ES23" s="318"/>
      <c r="ET23" s="318" t="n">
        <f aca="false">ET22</f>
        <v>13528713.01758</v>
      </c>
      <c r="EU23" s="318"/>
      <c r="EV23" s="318"/>
      <c r="EW23" s="318"/>
      <c r="EX23" s="318"/>
      <c r="EY23" s="318"/>
      <c r="EZ23" s="318"/>
      <c r="FA23" s="318"/>
      <c r="FB23" s="318"/>
      <c r="FC23" s="318"/>
      <c r="FD23" s="318"/>
      <c r="FE23" s="318"/>
      <c r="FF23" s="318"/>
      <c r="FG23" s="318"/>
      <c r="FH23" s="318"/>
      <c r="FI23" s="318"/>
      <c r="FJ23" s="318"/>
      <c r="FY23" s="322"/>
      <c r="FZ23" s="322"/>
      <c r="GA23" s="322"/>
      <c r="GB23" s="322"/>
      <c r="GC23" s="322"/>
      <c r="GD23" s="322"/>
      <c r="GE23" s="322"/>
      <c r="GF23" s="322"/>
      <c r="GG23" s="322"/>
      <c r="GH23" s="322"/>
      <c r="GI23" s="322"/>
      <c r="GJ23" s="322"/>
      <c r="GK23" s="322"/>
      <c r="GL23" s="322"/>
      <c r="GM23" s="322"/>
      <c r="GN23" s="322"/>
      <c r="GO23" s="322"/>
      <c r="GP23" s="322"/>
      <c r="GQ23" s="322"/>
      <c r="GR23" s="322"/>
      <c r="GT23" s="324"/>
      <c r="GU23" s="324"/>
      <c r="GV23" s="324"/>
      <c r="GW23" s="324"/>
      <c r="GX23" s="324"/>
      <c r="GY23" s="324"/>
      <c r="GZ23" s="324"/>
      <c r="HA23" s="324"/>
      <c r="HB23" s="324"/>
      <c r="HC23" s="324"/>
      <c r="HD23" s="324"/>
      <c r="HE23" s="324"/>
    </row>
    <row r="24" s="327" customFormat="true" ht="12.75" hidden="false" customHeight="false" outlineLevel="0" collapsed="false">
      <c r="A24" s="325" t="s">
        <v>373</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6" t="n">
        <f aca="false">AD15+AD18+AD23+AD19</f>
        <v>47.2</v>
      </c>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t="n">
        <f aca="false">ET15+ET18+ET20+ET23+0.01</f>
        <v>43152696.357696</v>
      </c>
      <c r="EU24" s="326"/>
      <c r="EV24" s="326"/>
      <c r="EW24" s="326"/>
      <c r="EX24" s="326"/>
      <c r="EY24" s="326"/>
      <c r="EZ24" s="326"/>
      <c r="FA24" s="326"/>
      <c r="FB24" s="326"/>
      <c r="FC24" s="326"/>
      <c r="FD24" s="326"/>
      <c r="FE24" s="326"/>
      <c r="FF24" s="326"/>
      <c r="FG24" s="326"/>
      <c r="FH24" s="326"/>
      <c r="FI24" s="326"/>
      <c r="FJ24" s="326"/>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row>
    <row r="25" s="315" customFormat="true" ht="12.75" hidden="false" customHeight="false" outlineLevel="0" collapsed="false">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8"/>
      <c r="EU25" s="328"/>
      <c r="EV25" s="328"/>
      <c r="EW25" s="328"/>
      <c r="EX25" s="328"/>
      <c r="EY25" s="328"/>
      <c r="EZ25" s="328"/>
      <c r="FA25" s="328"/>
      <c r="FB25" s="328"/>
      <c r="FC25" s="328"/>
      <c r="FD25" s="328"/>
      <c r="FE25" s="328"/>
      <c r="FF25" s="328"/>
      <c r="FG25" s="328"/>
      <c r="FH25" s="328"/>
      <c r="FI25" s="328"/>
      <c r="FJ25" s="328"/>
    </row>
    <row r="26" s="306" customFormat="true" ht="15" hidden="true" customHeight="false" outlineLevel="0" collapsed="false">
      <c r="A26" s="305" t="s">
        <v>450</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row>
    <row r="27" s="306" customFormat="true" ht="15" hidden="true" customHeight="false" outlineLevel="0" collapsed="false">
      <c r="A27" s="307" t="s">
        <v>418</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row>
    <row r="28" s="306" customFormat="true" ht="15" hidden="true" customHeight="false" outlineLevel="0" collapsed="false">
      <c r="A28" s="307" t="s">
        <v>419</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row>
    <row r="29" s="307" customFormat="true" ht="14.25" hidden="true" customHeight="false" outlineLevel="0" collapsed="false">
      <c r="A29" s="307" t="s">
        <v>420</v>
      </c>
      <c r="AC29" s="308" t="s">
        <v>421</v>
      </c>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row>
    <row r="30" s="309" customFormat="true" ht="15" hidden="true" customHeight="false" outlineLevel="0" collapsed="false"/>
    <row r="31" s="307" customFormat="true" ht="14.25" hidden="true" customHeight="false" outlineLevel="0" collapsed="false">
      <c r="A31" s="307" t="s">
        <v>422</v>
      </c>
      <c r="AU31" s="310" t="s">
        <v>423</v>
      </c>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0"/>
      <c r="BY31" s="310"/>
      <c r="BZ31" s="310"/>
      <c r="CA31" s="310"/>
      <c r="CB31" s="310"/>
      <c r="CC31" s="310"/>
      <c r="CD31" s="310"/>
      <c r="CE31" s="310"/>
      <c r="CF31" s="310"/>
      <c r="CG31" s="310"/>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0"/>
      <c r="DF31" s="310"/>
      <c r="DG31" s="310"/>
      <c r="DH31" s="310"/>
      <c r="DI31" s="310"/>
      <c r="DJ31" s="310"/>
      <c r="DK31" s="310"/>
      <c r="DL31" s="310"/>
      <c r="DM31" s="310"/>
      <c r="DN31" s="310"/>
      <c r="DO31" s="310"/>
      <c r="DP31" s="310"/>
      <c r="DQ31" s="310"/>
      <c r="DR31" s="310"/>
      <c r="DS31" s="310"/>
      <c r="DT31" s="310"/>
      <c r="DU31" s="310"/>
      <c r="DV31" s="310"/>
      <c r="DW31" s="310"/>
      <c r="DX31" s="310"/>
      <c r="DY31" s="310"/>
      <c r="DZ31" s="310"/>
      <c r="EA31" s="310"/>
      <c r="EB31" s="310"/>
      <c r="EC31" s="310"/>
      <c r="ED31" s="310"/>
      <c r="EE31" s="310"/>
      <c r="EF31" s="310"/>
      <c r="EG31" s="310"/>
      <c r="EH31" s="310"/>
      <c r="EI31" s="310"/>
      <c r="EJ31" s="310"/>
      <c r="EK31" s="310"/>
      <c r="EL31" s="310"/>
      <c r="EM31" s="310"/>
      <c r="EN31" s="310"/>
      <c r="EO31" s="310"/>
      <c r="EP31" s="310"/>
      <c r="EQ31" s="310"/>
      <c r="ER31" s="310"/>
      <c r="ES31" s="310"/>
      <c r="ET31" s="310"/>
      <c r="EU31" s="310"/>
      <c r="EV31" s="310"/>
      <c r="EW31" s="310"/>
      <c r="EX31" s="310"/>
      <c r="EY31" s="310"/>
      <c r="EZ31" s="310"/>
      <c r="FA31" s="310"/>
      <c r="FB31" s="310"/>
      <c r="FC31" s="310"/>
      <c r="FD31" s="310"/>
      <c r="FE31" s="310"/>
      <c r="FF31" s="310"/>
      <c r="FG31" s="310"/>
      <c r="FH31" s="310"/>
      <c r="FI31" s="310"/>
      <c r="FJ31" s="310"/>
    </row>
    <row r="32" s="312" customFormat="true" ht="12.75" hidden="true" customHeight="true" outlineLevel="0" collapsed="false">
      <c r="A32" s="311" t="s">
        <v>387</v>
      </c>
      <c r="B32" s="311"/>
      <c r="C32" s="311"/>
      <c r="D32" s="311"/>
      <c r="E32" s="311"/>
      <c r="F32" s="311"/>
      <c r="G32" s="311" t="s">
        <v>424</v>
      </c>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t="s">
        <v>425</v>
      </c>
      <c r="AE32" s="311"/>
      <c r="AF32" s="311"/>
      <c r="AG32" s="311"/>
      <c r="AH32" s="311"/>
      <c r="AI32" s="311"/>
      <c r="AJ32" s="311"/>
      <c r="AK32" s="311"/>
      <c r="AL32" s="311"/>
      <c r="AM32" s="311"/>
      <c r="AN32" s="311"/>
      <c r="AO32" s="311"/>
      <c r="AP32" s="311"/>
      <c r="AQ32" s="311"/>
      <c r="AR32" s="311"/>
      <c r="AS32" s="311"/>
      <c r="AT32" s="311" t="s">
        <v>426</v>
      </c>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t="s">
        <v>427</v>
      </c>
      <c r="DO32" s="311"/>
      <c r="DP32" s="311"/>
      <c r="DQ32" s="311"/>
      <c r="DR32" s="311"/>
      <c r="DS32" s="311"/>
      <c r="DT32" s="311"/>
      <c r="DU32" s="311"/>
      <c r="DV32" s="311"/>
      <c r="DW32" s="311"/>
      <c r="DX32" s="311"/>
      <c r="DY32" s="311"/>
      <c r="DZ32" s="311"/>
      <c r="EA32" s="311"/>
      <c r="EB32" s="311"/>
      <c r="EC32" s="311"/>
      <c r="ED32" s="311" t="s">
        <v>428</v>
      </c>
      <c r="EE32" s="311"/>
      <c r="EF32" s="311"/>
      <c r="EG32" s="311"/>
      <c r="EH32" s="311"/>
      <c r="EI32" s="311"/>
      <c r="EJ32" s="311"/>
      <c r="EK32" s="311"/>
      <c r="EL32" s="311"/>
      <c r="EM32" s="311"/>
      <c r="EN32" s="311"/>
      <c r="EO32" s="311"/>
      <c r="EP32" s="311"/>
      <c r="EQ32" s="311"/>
      <c r="ER32" s="311"/>
      <c r="ES32" s="311"/>
      <c r="ET32" s="311" t="s">
        <v>429</v>
      </c>
      <c r="EU32" s="311"/>
      <c r="EV32" s="311"/>
      <c r="EW32" s="311"/>
      <c r="EX32" s="311"/>
      <c r="EY32" s="311"/>
      <c r="EZ32" s="311"/>
      <c r="FA32" s="311"/>
      <c r="FB32" s="311"/>
      <c r="FC32" s="311"/>
      <c r="FD32" s="311"/>
      <c r="FE32" s="311"/>
      <c r="FF32" s="311"/>
      <c r="FG32" s="311"/>
      <c r="FH32" s="311"/>
      <c r="FI32" s="311"/>
      <c r="FJ32" s="311"/>
    </row>
    <row r="33" s="312" customFormat="true" ht="24.75" hidden="true" customHeight="true" outlineLevel="0" collapsed="false">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t="s">
        <v>430</v>
      </c>
      <c r="AU33" s="311"/>
      <c r="AV33" s="311"/>
      <c r="AW33" s="311"/>
      <c r="AX33" s="311"/>
      <c r="AY33" s="311"/>
      <c r="AZ33" s="311"/>
      <c r="BA33" s="311"/>
      <c r="BB33" s="311"/>
      <c r="BC33" s="311"/>
      <c r="BD33" s="311"/>
      <c r="BE33" s="311"/>
      <c r="BF33" s="311"/>
      <c r="BG33" s="311"/>
      <c r="BH33" s="311"/>
      <c r="BI33" s="311"/>
      <c r="BJ33" s="311"/>
      <c r="BK33" s="311" t="s">
        <v>51</v>
      </c>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row>
    <row r="34" s="312" customFormat="true" ht="45.75" hidden="true" customHeight="true" outlineLevel="0" collapsed="false">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t="s">
        <v>431</v>
      </c>
      <c r="BL34" s="311"/>
      <c r="BM34" s="311"/>
      <c r="BN34" s="311"/>
      <c r="BO34" s="311"/>
      <c r="BP34" s="311"/>
      <c r="BQ34" s="311"/>
      <c r="BR34" s="311"/>
      <c r="BS34" s="311"/>
      <c r="BT34" s="311"/>
      <c r="BU34" s="311"/>
      <c r="BV34" s="311"/>
      <c r="BW34" s="311"/>
      <c r="BX34" s="311"/>
      <c r="BY34" s="311"/>
      <c r="BZ34" s="311"/>
      <c r="CA34" s="311"/>
      <c r="CB34" s="311"/>
      <c r="CC34" s="311" t="s">
        <v>432</v>
      </c>
      <c r="CD34" s="311"/>
      <c r="CE34" s="311"/>
      <c r="CF34" s="311"/>
      <c r="CG34" s="311"/>
      <c r="CH34" s="311"/>
      <c r="CI34" s="311"/>
      <c r="CJ34" s="311"/>
      <c r="CK34" s="311"/>
      <c r="CL34" s="311"/>
      <c r="CM34" s="311"/>
      <c r="CN34" s="311"/>
      <c r="CO34" s="311"/>
      <c r="CP34" s="311"/>
      <c r="CQ34" s="311"/>
      <c r="CR34" s="311"/>
      <c r="CS34" s="311"/>
      <c r="CT34" s="311"/>
      <c r="CU34" s="311"/>
      <c r="CV34" s="311" t="s">
        <v>433</v>
      </c>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row>
    <row r="35" s="314" customFormat="true" ht="12.75" hidden="true" customHeight="false" outlineLevel="0" collapsed="false">
      <c r="A35" s="313" t="n">
        <v>1</v>
      </c>
      <c r="B35" s="313"/>
      <c r="C35" s="313"/>
      <c r="D35" s="313"/>
      <c r="E35" s="313"/>
      <c r="F35" s="313"/>
      <c r="G35" s="313" t="n">
        <v>2</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t="n">
        <v>3</v>
      </c>
      <c r="AE35" s="313"/>
      <c r="AF35" s="313"/>
      <c r="AG35" s="313"/>
      <c r="AH35" s="313"/>
      <c r="AI35" s="313"/>
      <c r="AJ35" s="313"/>
      <c r="AK35" s="313"/>
      <c r="AL35" s="313"/>
      <c r="AM35" s="313"/>
      <c r="AN35" s="313"/>
      <c r="AO35" s="313"/>
      <c r="AP35" s="313"/>
      <c r="AQ35" s="313"/>
      <c r="AR35" s="313"/>
      <c r="AS35" s="313"/>
      <c r="AT35" s="313" t="n">
        <v>4</v>
      </c>
      <c r="AU35" s="313"/>
      <c r="AV35" s="313"/>
      <c r="AW35" s="313"/>
      <c r="AX35" s="313"/>
      <c r="AY35" s="313"/>
      <c r="AZ35" s="313"/>
      <c r="BA35" s="313"/>
      <c r="BB35" s="313"/>
      <c r="BC35" s="313"/>
      <c r="BD35" s="313"/>
      <c r="BE35" s="313"/>
      <c r="BF35" s="313"/>
      <c r="BG35" s="313"/>
      <c r="BH35" s="313"/>
      <c r="BI35" s="313"/>
      <c r="BJ35" s="313"/>
      <c r="BK35" s="313" t="n">
        <v>5</v>
      </c>
      <c r="BL35" s="313"/>
      <c r="BM35" s="313"/>
      <c r="BN35" s="313"/>
      <c r="BO35" s="313"/>
      <c r="BP35" s="313"/>
      <c r="BQ35" s="313"/>
      <c r="BR35" s="313"/>
      <c r="BS35" s="313"/>
      <c r="BT35" s="313"/>
      <c r="BU35" s="313"/>
      <c r="BV35" s="313"/>
      <c r="BW35" s="313"/>
      <c r="BX35" s="313"/>
      <c r="BY35" s="313"/>
      <c r="BZ35" s="313"/>
      <c r="CA35" s="313"/>
      <c r="CB35" s="313"/>
      <c r="CC35" s="313" t="n">
        <v>6</v>
      </c>
      <c r="CD35" s="313"/>
      <c r="CE35" s="313"/>
      <c r="CF35" s="313"/>
      <c r="CG35" s="313"/>
      <c r="CH35" s="313"/>
      <c r="CI35" s="313"/>
      <c r="CJ35" s="313"/>
      <c r="CK35" s="313"/>
      <c r="CL35" s="313"/>
      <c r="CM35" s="313"/>
      <c r="CN35" s="313"/>
      <c r="CO35" s="313"/>
      <c r="CP35" s="313"/>
      <c r="CQ35" s="313"/>
      <c r="CR35" s="313"/>
      <c r="CS35" s="313"/>
      <c r="CT35" s="313"/>
      <c r="CU35" s="313"/>
      <c r="CV35" s="313" t="n">
        <v>7</v>
      </c>
      <c r="CW35" s="313"/>
      <c r="CX35" s="313"/>
      <c r="CY35" s="313"/>
      <c r="CZ35" s="313"/>
      <c r="DA35" s="313"/>
      <c r="DB35" s="313"/>
      <c r="DC35" s="313"/>
      <c r="DD35" s="313"/>
      <c r="DE35" s="313"/>
      <c r="DF35" s="313"/>
      <c r="DG35" s="313"/>
      <c r="DH35" s="313"/>
      <c r="DI35" s="313"/>
      <c r="DJ35" s="313"/>
      <c r="DK35" s="313"/>
      <c r="DL35" s="313"/>
      <c r="DM35" s="313"/>
      <c r="DN35" s="313" t="n">
        <v>8</v>
      </c>
      <c r="DO35" s="313"/>
      <c r="DP35" s="313"/>
      <c r="DQ35" s="313"/>
      <c r="DR35" s="313"/>
      <c r="DS35" s="313"/>
      <c r="DT35" s="313"/>
      <c r="DU35" s="313"/>
      <c r="DV35" s="313"/>
      <c r="DW35" s="313"/>
      <c r="DX35" s="313"/>
      <c r="DY35" s="313"/>
      <c r="DZ35" s="313"/>
      <c r="EA35" s="313"/>
      <c r="EB35" s="313"/>
      <c r="EC35" s="313"/>
      <c r="ED35" s="313" t="n">
        <v>9</v>
      </c>
      <c r="EE35" s="313"/>
      <c r="EF35" s="313"/>
      <c r="EG35" s="313"/>
      <c r="EH35" s="313"/>
      <c r="EI35" s="313"/>
      <c r="EJ35" s="313"/>
      <c r="EK35" s="313"/>
      <c r="EL35" s="313"/>
      <c r="EM35" s="313"/>
      <c r="EN35" s="313"/>
      <c r="EO35" s="313"/>
      <c r="EP35" s="313"/>
      <c r="EQ35" s="313"/>
      <c r="ER35" s="313"/>
      <c r="ES35" s="313"/>
      <c r="ET35" s="313" t="n">
        <v>10</v>
      </c>
      <c r="EU35" s="313"/>
      <c r="EV35" s="313"/>
      <c r="EW35" s="313"/>
      <c r="EX35" s="313"/>
      <c r="EY35" s="313"/>
      <c r="EZ35" s="313"/>
      <c r="FA35" s="313"/>
      <c r="FB35" s="313"/>
      <c r="FC35" s="313"/>
      <c r="FD35" s="313"/>
      <c r="FE35" s="313"/>
      <c r="FF35" s="313"/>
      <c r="FG35" s="313"/>
      <c r="FH35" s="313"/>
      <c r="FI35" s="313"/>
      <c r="FJ35" s="313"/>
    </row>
    <row r="36" s="315" customFormat="true" ht="15" hidden="true" customHeight="true" outlineLevel="0" collapsed="false">
      <c r="A36" s="311" t="s">
        <v>434</v>
      </c>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GB36" s="315" t="s">
        <v>357</v>
      </c>
    </row>
    <row r="37" s="315" customFormat="true" ht="15" hidden="true" customHeight="true" outlineLevel="0" collapsed="false">
      <c r="A37" s="316" t="s">
        <v>435</v>
      </c>
      <c r="B37" s="316"/>
      <c r="C37" s="316"/>
      <c r="D37" s="316"/>
      <c r="E37" s="316"/>
      <c r="F37" s="316"/>
      <c r="G37" s="317" t="s">
        <v>436</v>
      </c>
      <c r="H37" s="317"/>
      <c r="I37" s="317"/>
      <c r="J37" s="317"/>
      <c r="K37" s="317"/>
      <c r="L37" s="317"/>
      <c r="M37" s="317"/>
      <c r="N37" s="317"/>
      <c r="O37" s="317"/>
      <c r="P37" s="317"/>
      <c r="Q37" s="317"/>
      <c r="R37" s="317"/>
      <c r="S37" s="317"/>
      <c r="T37" s="317"/>
      <c r="U37" s="317"/>
      <c r="V37" s="317"/>
      <c r="W37" s="317"/>
      <c r="X37" s="317"/>
      <c r="Y37" s="317"/>
      <c r="Z37" s="317"/>
      <c r="AA37" s="317"/>
      <c r="AB37" s="317"/>
      <c r="AC37" s="317"/>
      <c r="AD37" s="318" t="n">
        <v>1</v>
      </c>
      <c r="AE37" s="318"/>
      <c r="AF37" s="318"/>
      <c r="AG37" s="318"/>
      <c r="AH37" s="318"/>
      <c r="AI37" s="318"/>
      <c r="AJ37" s="318"/>
      <c r="AK37" s="318"/>
      <c r="AL37" s="318"/>
      <c r="AM37" s="318"/>
      <c r="AN37" s="318"/>
      <c r="AO37" s="318"/>
      <c r="AP37" s="318"/>
      <c r="AQ37" s="318"/>
      <c r="AR37" s="318"/>
      <c r="AS37" s="318"/>
      <c r="AT37" s="318" t="n">
        <f aca="false">BK37+CC37+CV37</f>
        <v>127000</v>
      </c>
      <c r="AU37" s="318"/>
      <c r="AV37" s="318"/>
      <c r="AW37" s="318"/>
      <c r="AX37" s="318"/>
      <c r="AY37" s="318"/>
      <c r="AZ37" s="318"/>
      <c r="BA37" s="318"/>
      <c r="BB37" s="318"/>
      <c r="BC37" s="318"/>
      <c r="BD37" s="318"/>
      <c r="BE37" s="318"/>
      <c r="BF37" s="318"/>
      <c r="BG37" s="318"/>
      <c r="BH37" s="318"/>
      <c r="BI37" s="318"/>
      <c r="BJ37" s="318"/>
      <c r="BK37" s="318" t="n">
        <f aca="false">38140*1.04</f>
        <v>39665.6</v>
      </c>
      <c r="BL37" s="318"/>
      <c r="BM37" s="318"/>
      <c r="BN37" s="318"/>
      <c r="BO37" s="318"/>
      <c r="BP37" s="318"/>
      <c r="BQ37" s="318"/>
      <c r="BR37" s="318"/>
      <c r="BS37" s="318"/>
      <c r="BT37" s="318"/>
      <c r="BU37" s="318"/>
      <c r="BV37" s="318"/>
      <c r="BW37" s="318"/>
      <c r="BX37" s="318"/>
      <c r="BY37" s="318"/>
      <c r="BZ37" s="318"/>
      <c r="CA37" s="318"/>
      <c r="CB37" s="318"/>
      <c r="CC37" s="318" t="n">
        <v>69613.13</v>
      </c>
      <c r="CD37" s="318"/>
      <c r="CE37" s="318"/>
      <c r="CF37" s="318"/>
      <c r="CG37" s="318"/>
      <c r="CH37" s="318"/>
      <c r="CI37" s="318"/>
      <c r="CJ37" s="318"/>
      <c r="CK37" s="318"/>
      <c r="CL37" s="318"/>
      <c r="CM37" s="318"/>
      <c r="CN37" s="318"/>
      <c r="CO37" s="318"/>
      <c r="CP37" s="318"/>
      <c r="CQ37" s="318"/>
      <c r="CR37" s="318"/>
      <c r="CS37" s="318"/>
      <c r="CT37" s="318"/>
      <c r="CU37" s="318"/>
      <c r="CV37" s="318" t="n">
        <f aca="false">BK37*35%+3838.31</f>
        <v>17721.27</v>
      </c>
      <c r="CW37" s="318"/>
      <c r="CX37" s="318"/>
      <c r="CY37" s="318"/>
      <c r="CZ37" s="318"/>
      <c r="DA37" s="318"/>
      <c r="DB37" s="318"/>
      <c r="DC37" s="318"/>
      <c r="DD37" s="318"/>
      <c r="DE37" s="318"/>
      <c r="DF37" s="318"/>
      <c r="DG37" s="318"/>
      <c r="DH37" s="318"/>
      <c r="DI37" s="318"/>
      <c r="DJ37" s="318"/>
      <c r="DK37" s="318"/>
      <c r="DL37" s="318"/>
      <c r="DM37" s="318"/>
      <c r="DN37" s="319" t="n">
        <f aca="false">69613.313/1.3*0.8</f>
        <v>42838.9618461538</v>
      </c>
      <c r="DO37" s="319"/>
      <c r="DP37" s="319"/>
      <c r="DQ37" s="319"/>
      <c r="DR37" s="319"/>
      <c r="DS37" s="319"/>
      <c r="DT37" s="319"/>
      <c r="DU37" s="319"/>
      <c r="DV37" s="319"/>
      <c r="DW37" s="319"/>
      <c r="DX37" s="319"/>
      <c r="DY37" s="319"/>
      <c r="DZ37" s="319"/>
      <c r="EA37" s="319"/>
      <c r="EB37" s="319"/>
      <c r="EC37" s="319"/>
      <c r="ED37" s="318" t="n">
        <f aca="false">69613.13/1.3*0.5</f>
        <v>26774.2807692308</v>
      </c>
      <c r="EE37" s="318"/>
      <c r="EF37" s="318"/>
      <c r="EG37" s="318"/>
      <c r="EH37" s="318"/>
      <c r="EI37" s="318"/>
      <c r="EJ37" s="318"/>
      <c r="EK37" s="318"/>
      <c r="EL37" s="318"/>
      <c r="EM37" s="318"/>
      <c r="EN37" s="318"/>
      <c r="EO37" s="318"/>
      <c r="EP37" s="318"/>
      <c r="EQ37" s="318"/>
      <c r="ER37" s="318"/>
      <c r="ES37" s="318"/>
      <c r="ET37" s="318" t="n">
        <f aca="false">AT37*AD37*12</f>
        <v>1524000</v>
      </c>
      <c r="EU37" s="318"/>
      <c r="EV37" s="318"/>
      <c r="EW37" s="318"/>
      <c r="EX37" s="318"/>
      <c r="EY37" s="318"/>
      <c r="EZ37" s="318"/>
      <c r="FA37" s="318"/>
      <c r="FB37" s="318"/>
      <c r="FC37" s="318"/>
      <c r="FD37" s="318"/>
      <c r="FE37" s="318"/>
      <c r="FF37" s="318"/>
      <c r="FG37" s="318"/>
      <c r="FH37" s="318"/>
      <c r="FI37" s="318"/>
      <c r="FJ37" s="318"/>
    </row>
    <row r="38" s="315" customFormat="true" ht="41.25" hidden="true" customHeight="true" outlineLevel="0" collapsed="false">
      <c r="A38" s="316" t="s">
        <v>437</v>
      </c>
      <c r="B38" s="316"/>
      <c r="C38" s="316"/>
      <c r="D38" s="316"/>
      <c r="E38" s="316"/>
      <c r="F38" s="316"/>
      <c r="G38" s="317" t="s">
        <v>438</v>
      </c>
      <c r="H38" s="317"/>
      <c r="I38" s="317"/>
      <c r="J38" s="317"/>
      <c r="K38" s="317"/>
      <c r="L38" s="317"/>
      <c r="M38" s="317"/>
      <c r="N38" s="317"/>
      <c r="O38" s="317"/>
      <c r="P38" s="317"/>
      <c r="Q38" s="317"/>
      <c r="R38" s="317"/>
      <c r="S38" s="317"/>
      <c r="T38" s="317"/>
      <c r="U38" s="317"/>
      <c r="V38" s="317"/>
      <c r="W38" s="317"/>
      <c r="X38" s="317"/>
      <c r="Y38" s="317"/>
      <c r="Z38" s="317"/>
      <c r="AA38" s="317"/>
      <c r="AB38" s="317"/>
      <c r="AC38" s="317"/>
      <c r="AD38" s="318" t="n">
        <v>2</v>
      </c>
      <c r="AE38" s="318"/>
      <c r="AF38" s="318"/>
      <c r="AG38" s="318"/>
      <c r="AH38" s="318"/>
      <c r="AI38" s="318"/>
      <c r="AJ38" s="318"/>
      <c r="AK38" s="318"/>
      <c r="AL38" s="318"/>
      <c r="AM38" s="318"/>
      <c r="AN38" s="318"/>
      <c r="AO38" s="318"/>
      <c r="AP38" s="318"/>
      <c r="AQ38" s="318"/>
      <c r="AR38" s="318"/>
      <c r="AS38" s="318"/>
      <c r="AT38" s="318" t="n">
        <f aca="false">BK38+CC38+CV38</f>
        <v>114076.244</v>
      </c>
      <c r="AU38" s="318"/>
      <c r="AV38" s="318"/>
      <c r="AW38" s="318"/>
      <c r="AX38" s="318"/>
      <c r="AY38" s="318"/>
      <c r="AZ38" s="318"/>
      <c r="BA38" s="318"/>
      <c r="BB38" s="318"/>
      <c r="BC38" s="318"/>
      <c r="BD38" s="318"/>
      <c r="BE38" s="318"/>
      <c r="BF38" s="318"/>
      <c r="BG38" s="318"/>
      <c r="BH38" s="318"/>
      <c r="BI38" s="318"/>
      <c r="BJ38" s="318"/>
      <c r="BK38" s="318" t="n">
        <f aca="false">34326*1.04</f>
        <v>35699.04</v>
      </c>
      <c r="BL38" s="318"/>
      <c r="BM38" s="318"/>
      <c r="BN38" s="318"/>
      <c r="BO38" s="318"/>
      <c r="BP38" s="318"/>
      <c r="BQ38" s="318"/>
      <c r="BR38" s="318"/>
      <c r="BS38" s="318"/>
      <c r="BT38" s="318"/>
      <c r="BU38" s="318"/>
      <c r="BV38" s="318"/>
      <c r="BW38" s="318"/>
      <c r="BX38" s="318"/>
      <c r="BY38" s="318"/>
      <c r="BZ38" s="318"/>
      <c r="CA38" s="318"/>
      <c r="CB38" s="318"/>
      <c r="CC38" s="318" t="n">
        <f aca="false">62651.82</f>
        <v>62651.82</v>
      </c>
      <c r="CD38" s="318"/>
      <c r="CE38" s="318"/>
      <c r="CF38" s="318"/>
      <c r="CG38" s="318"/>
      <c r="CH38" s="318"/>
      <c r="CI38" s="318"/>
      <c r="CJ38" s="318"/>
      <c r="CK38" s="318"/>
      <c r="CL38" s="318"/>
      <c r="CM38" s="318"/>
      <c r="CN38" s="318"/>
      <c r="CO38" s="318"/>
      <c r="CP38" s="318"/>
      <c r="CQ38" s="318"/>
      <c r="CR38" s="318"/>
      <c r="CS38" s="318"/>
      <c r="CT38" s="318"/>
      <c r="CU38" s="318"/>
      <c r="CV38" s="318" t="n">
        <f aca="false">BK38*35%+9787.77-6849.16+292.11</f>
        <v>15725.384</v>
      </c>
      <c r="CW38" s="318"/>
      <c r="CX38" s="318"/>
      <c r="CY38" s="318"/>
      <c r="CZ38" s="318"/>
      <c r="DA38" s="318"/>
      <c r="DB38" s="318"/>
      <c r="DC38" s="318"/>
      <c r="DD38" s="318"/>
      <c r="DE38" s="318"/>
      <c r="DF38" s="318"/>
      <c r="DG38" s="318"/>
      <c r="DH38" s="318"/>
      <c r="DI38" s="318"/>
      <c r="DJ38" s="318"/>
      <c r="DK38" s="318"/>
      <c r="DL38" s="318"/>
      <c r="DM38" s="318"/>
      <c r="DN38" s="319" t="n">
        <f aca="false">62651.82/1.3*0.8</f>
        <v>38554.9661538462</v>
      </c>
      <c r="DO38" s="319"/>
      <c r="DP38" s="319"/>
      <c r="DQ38" s="319"/>
      <c r="DR38" s="319"/>
      <c r="DS38" s="319"/>
      <c r="DT38" s="319"/>
      <c r="DU38" s="319"/>
      <c r="DV38" s="319"/>
      <c r="DW38" s="319"/>
      <c r="DX38" s="319"/>
      <c r="DY38" s="319"/>
      <c r="DZ38" s="319"/>
      <c r="EA38" s="319"/>
      <c r="EB38" s="319"/>
      <c r="EC38" s="319"/>
      <c r="ED38" s="318" t="n">
        <f aca="false">62651.82/1.3*0.5</f>
        <v>24096.8538461538</v>
      </c>
      <c r="EE38" s="318"/>
      <c r="EF38" s="318"/>
      <c r="EG38" s="318"/>
      <c r="EH38" s="318"/>
      <c r="EI38" s="318"/>
      <c r="EJ38" s="318"/>
      <c r="EK38" s="318"/>
      <c r="EL38" s="318"/>
      <c r="EM38" s="318"/>
      <c r="EN38" s="318"/>
      <c r="EO38" s="318"/>
      <c r="EP38" s="318"/>
      <c r="EQ38" s="318"/>
      <c r="ER38" s="318"/>
      <c r="ES38" s="318"/>
      <c r="ET38" s="318" t="n">
        <f aca="false">AT38*AD38*12</f>
        <v>2737829.856</v>
      </c>
      <c r="EU38" s="318"/>
      <c r="EV38" s="318"/>
      <c r="EW38" s="318"/>
      <c r="EX38" s="318"/>
      <c r="EY38" s="318"/>
      <c r="EZ38" s="318"/>
      <c r="FA38" s="318"/>
      <c r="FB38" s="318"/>
      <c r="FC38" s="318"/>
      <c r="FD38" s="318"/>
      <c r="FE38" s="318"/>
      <c r="FF38" s="318"/>
      <c r="FG38" s="318"/>
      <c r="FH38" s="318"/>
      <c r="FI38" s="318"/>
      <c r="FJ38" s="318"/>
    </row>
    <row r="39" s="315" customFormat="true" ht="15" hidden="true" customHeight="true" outlineLevel="0" collapsed="false">
      <c r="A39" s="320" t="s">
        <v>439</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18" t="n">
        <f aca="false">AD38+AD37</f>
        <v>3</v>
      </c>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318"/>
      <c r="DI39" s="318"/>
      <c r="DJ39" s="318"/>
      <c r="DK39" s="318"/>
      <c r="DL39" s="318"/>
      <c r="DM39" s="318"/>
      <c r="DN39" s="318"/>
      <c r="DO39" s="318"/>
      <c r="DP39" s="318"/>
      <c r="DQ39" s="318"/>
      <c r="DR39" s="318"/>
      <c r="DS39" s="318"/>
      <c r="DT39" s="318"/>
      <c r="DU39" s="318"/>
      <c r="DV39" s="318"/>
      <c r="DW39" s="318"/>
      <c r="DX39" s="318"/>
      <c r="DY39" s="318"/>
      <c r="DZ39" s="318"/>
      <c r="EA39" s="318"/>
      <c r="EB39" s="318"/>
      <c r="EC39" s="318"/>
      <c r="ED39" s="318"/>
      <c r="EE39" s="318"/>
      <c r="EF39" s="318"/>
      <c r="EG39" s="318"/>
      <c r="EH39" s="318"/>
      <c r="EI39" s="318"/>
      <c r="EJ39" s="318"/>
      <c r="EK39" s="318"/>
      <c r="EL39" s="318"/>
      <c r="EM39" s="318"/>
      <c r="EN39" s="318"/>
      <c r="EO39" s="318"/>
      <c r="EP39" s="318"/>
      <c r="EQ39" s="318"/>
      <c r="ER39" s="318"/>
      <c r="ES39" s="318"/>
      <c r="ET39" s="318" t="n">
        <f aca="false">ET37+ET38</f>
        <v>4261829.856</v>
      </c>
      <c r="EU39" s="318"/>
      <c r="EV39" s="318"/>
      <c r="EW39" s="318"/>
      <c r="EX39" s="318"/>
      <c r="EY39" s="318"/>
      <c r="EZ39" s="318"/>
      <c r="FA39" s="318"/>
      <c r="FB39" s="318"/>
      <c r="FC39" s="318"/>
      <c r="FD39" s="318"/>
      <c r="FE39" s="318"/>
      <c r="FF39" s="318"/>
      <c r="FG39" s="318"/>
      <c r="FH39" s="318"/>
      <c r="FI39" s="318"/>
      <c r="FJ39" s="318"/>
      <c r="FL39" s="324"/>
      <c r="FM39" s="324"/>
      <c r="FN39" s="324"/>
      <c r="FO39" s="324"/>
      <c r="FP39" s="324"/>
      <c r="FQ39" s="324"/>
      <c r="FR39" s="324"/>
      <c r="FS39" s="324"/>
      <c r="FT39" s="324"/>
      <c r="FU39" s="324"/>
      <c r="FV39" s="324"/>
      <c r="FW39" s="324"/>
      <c r="FX39" s="324"/>
      <c r="FY39" s="324"/>
      <c r="FZ39" s="324"/>
      <c r="GA39" s="324"/>
      <c r="GB39" s="324"/>
      <c r="GC39" s="324"/>
      <c r="GD39" s="324"/>
    </row>
    <row r="40" s="315" customFormat="true" ht="14.25" hidden="true" customHeight="true" outlineLevel="0" collapsed="false">
      <c r="A40" s="323" t="s">
        <v>440</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3"/>
      <c r="CW40" s="323"/>
      <c r="CX40" s="323"/>
      <c r="CY40" s="323"/>
      <c r="CZ40" s="323"/>
      <c r="DA40" s="323"/>
      <c r="DB40" s="323"/>
      <c r="DC40" s="323"/>
      <c r="DD40" s="323"/>
      <c r="DE40" s="323"/>
      <c r="DF40" s="323"/>
      <c r="DG40" s="323"/>
      <c r="DH40" s="323"/>
      <c r="DI40" s="323"/>
      <c r="DJ40" s="323"/>
      <c r="DK40" s="323"/>
      <c r="DL40" s="323"/>
      <c r="DM40" s="323"/>
      <c r="DN40" s="323"/>
      <c r="DO40" s="323"/>
      <c r="DP40" s="323"/>
      <c r="DQ40" s="323"/>
      <c r="DR40" s="323"/>
      <c r="DS40" s="323"/>
      <c r="DT40" s="323"/>
      <c r="DU40" s="323"/>
      <c r="DV40" s="323"/>
      <c r="DW40" s="323"/>
      <c r="DX40" s="323"/>
      <c r="DY40" s="323"/>
      <c r="DZ40" s="323"/>
      <c r="EA40" s="323"/>
      <c r="EB40" s="323"/>
      <c r="EC40" s="323"/>
      <c r="ED40" s="323"/>
      <c r="EE40" s="323"/>
      <c r="EF40" s="323"/>
      <c r="EG40" s="323"/>
      <c r="EH40" s="323"/>
      <c r="EI40" s="323"/>
      <c r="EJ40" s="323"/>
      <c r="EK40" s="323"/>
      <c r="EL40" s="323"/>
      <c r="EM40" s="323"/>
      <c r="EN40" s="323"/>
      <c r="EO40" s="323"/>
      <c r="EP40" s="323"/>
      <c r="EQ40" s="323"/>
      <c r="ER40" s="323"/>
      <c r="ES40" s="323"/>
      <c r="ET40" s="323"/>
      <c r="EU40" s="323"/>
      <c r="EV40" s="323"/>
      <c r="EW40" s="323"/>
      <c r="EX40" s="323"/>
      <c r="EY40" s="323"/>
      <c r="EZ40" s="323"/>
      <c r="FA40" s="323"/>
      <c r="FB40" s="323"/>
      <c r="FC40" s="323"/>
      <c r="FD40" s="323"/>
      <c r="FE40" s="323"/>
      <c r="FF40" s="323"/>
      <c r="FG40" s="323"/>
      <c r="FH40" s="323"/>
      <c r="FI40" s="323"/>
      <c r="FJ40" s="323"/>
      <c r="FN40" s="324"/>
      <c r="FO40" s="324"/>
      <c r="FP40" s="324"/>
      <c r="FQ40" s="324"/>
      <c r="FR40" s="324"/>
      <c r="FS40" s="324"/>
      <c r="FT40" s="324"/>
      <c r="FU40" s="324"/>
      <c r="FV40" s="324"/>
      <c r="FW40" s="324"/>
      <c r="FX40" s="324"/>
      <c r="FY40" s="324"/>
      <c r="FZ40" s="324"/>
      <c r="GA40" s="324"/>
      <c r="GB40" s="324"/>
      <c r="GC40" s="324"/>
      <c r="GD40" s="324"/>
      <c r="GE40" s="324"/>
    </row>
    <row r="41" s="315" customFormat="true" ht="12.75" hidden="true" customHeight="true" outlineLevel="0" collapsed="false">
      <c r="A41" s="316" t="s">
        <v>441</v>
      </c>
      <c r="B41" s="316"/>
      <c r="C41" s="316"/>
      <c r="D41" s="316"/>
      <c r="E41" s="316"/>
      <c r="F41" s="316"/>
      <c r="G41" s="317" t="s">
        <v>442</v>
      </c>
      <c r="H41" s="317"/>
      <c r="I41" s="317"/>
      <c r="J41" s="317"/>
      <c r="K41" s="317"/>
      <c r="L41" s="317"/>
      <c r="M41" s="317"/>
      <c r="N41" s="317"/>
      <c r="O41" s="317"/>
      <c r="P41" s="317"/>
      <c r="Q41" s="317"/>
      <c r="R41" s="317"/>
      <c r="S41" s="317"/>
      <c r="T41" s="317"/>
      <c r="U41" s="317"/>
      <c r="V41" s="317"/>
      <c r="W41" s="317"/>
      <c r="X41" s="317"/>
      <c r="Y41" s="317"/>
      <c r="Z41" s="317"/>
      <c r="AA41" s="317"/>
      <c r="AB41" s="317"/>
      <c r="AC41" s="317"/>
      <c r="AD41" s="318" t="n">
        <v>27.9</v>
      </c>
      <c r="AE41" s="318"/>
      <c r="AF41" s="318"/>
      <c r="AG41" s="318"/>
      <c r="AH41" s="318"/>
      <c r="AI41" s="318"/>
      <c r="AJ41" s="318"/>
      <c r="AK41" s="318"/>
      <c r="AL41" s="318"/>
      <c r="AM41" s="318"/>
      <c r="AN41" s="318"/>
      <c r="AO41" s="318"/>
      <c r="AP41" s="318"/>
      <c r="AQ41" s="318"/>
      <c r="AR41" s="318"/>
      <c r="AS41" s="318"/>
      <c r="AT41" s="318" t="n">
        <f aca="false">BK41+CC41+CV41</f>
        <v>78374.99692</v>
      </c>
      <c r="AU41" s="318"/>
      <c r="AV41" s="318"/>
      <c r="AW41" s="318"/>
      <c r="AX41" s="318"/>
      <c r="AY41" s="318"/>
      <c r="AZ41" s="318"/>
      <c r="BA41" s="318"/>
      <c r="BB41" s="318"/>
      <c r="BC41" s="318"/>
      <c r="BD41" s="318"/>
      <c r="BE41" s="318"/>
      <c r="BF41" s="318"/>
      <c r="BG41" s="318"/>
      <c r="BH41" s="318"/>
      <c r="BI41" s="318"/>
      <c r="BJ41" s="318"/>
      <c r="BK41" s="318" t="n">
        <f aca="false">11151.23*1.04</f>
        <v>11597.2792</v>
      </c>
      <c r="BL41" s="318"/>
      <c r="BM41" s="318"/>
      <c r="BN41" s="318"/>
      <c r="BO41" s="318"/>
      <c r="BP41" s="318"/>
      <c r="BQ41" s="318"/>
      <c r="BR41" s="318"/>
      <c r="BS41" s="318"/>
      <c r="BT41" s="318"/>
      <c r="BU41" s="318"/>
      <c r="BV41" s="318"/>
      <c r="BW41" s="318"/>
      <c r="BX41" s="318"/>
      <c r="BY41" s="318"/>
      <c r="BZ41" s="318"/>
      <c r="CA41" s="318"/>
      <c r="CB41" s="318"/>
      <c r="CC41" s="318" t="n">
        <f aca="false">19570.41+18444.21</f>
        <v>38014.62</v>
      </c>
      <c r="CD41" s="318"/>
      <c r="CE41" s="318"/>
      <c r="CF41" s="318"/>
      <c r="CG41" s="318"/>
      <c r="CH41" s="318"/>
      <c r="CI41" s="318"/>
      <c r="CJ41" s="318"/>
      <c r="CK41" s="318"/>
      <c r="CL41" s="318"/>
      <c r="CM41" s="318"/>
      <c r="CN41" s="318"/>
      <c r="CO41" s="318"/>
      <c r="CP41" s="318"/>
      <c r="CQ41" s="318"/>
      <c r="CR41" s="318"/>
      <c r="CS41" s="318"/>
      <c r="CT41" s="318"/>
      <c r="CU41" s="318"/>
      <c r="CV41" s="318" t="n">
        <f aca="false">BK41*35%+24704.05</f>
        <v>28763.09772</v>
      </c>
      <c r="CW41" s="318"/>
      <c r="CX41" s="318"/>
      <c r="CY41" s="318"/>
      <c r="CZ41" s="318"/>
      <c r="DA41" s="318"/>
      <c r="DB41" s="318"/>
      <c r="DC41" s="318"/>
      <c r="DD41" s="318"/>
      <c r="DE41" s="318"/>
      <c r="DF41" s="318"/>
      <c r="DG41" s="318"/>
      <c r="DH41" s="318"/>
      <c r="DI41" s="318"/>
      <c r="DJ41" s="318"/>
      <c r="DK41" s="318"/>
      <c r="DL41" s="318"/>
      <c r="DM41" s="318"/>
      <c r="DN41" s="318" t="n">
        <f aca="false">20353.23/1.3*0.8</f>
        <v>12525.0646153846</v>
      </c>
      <c r="DO41" s="318"/>
      <c r="DP41" s="318"/>
      <c r="DQ41" s="318"/>
      <c r="DR41" s="318"/>
      <c r="DS41" s="318"/>
      <c r="DT41" s="318"/>
      <c r="DU41" s="318"/>
      <c r="DV41" s="318"/>
      <c r="DW41" s="318"/>
      <c r="DX41" s="318"/>
      <c r="DY41" s="318"/>
      <c r="DZ41" s="318"/>
      <c r="EA41" s="318"/>
      <c r="EB41" s="318"/>
      <c r="EC41" s="318"/>
      <c r="ED41" s="318" t="n">
        <f aca="false">20353.23/1.3*0.5</f>
        <v>7828.16538461538</v>
      </c>
      <c r="EE41" s="318"/>
      <c r="EF41" s="318"/>
      <c r="EG41" s="318"/>
      <c r="EH41" s="318"/>
      <c r="EI41" s="318"/>
      <c r="EJ41" s="318"/>
      <c r="EK41" s="318"/>
      <c r="EL41" s="318"/>
      <c r="EM41" s="318"/>
      <c r="EN41" s="318"/>
      <c r="EO41" s="318"/>
      <c r="EP41" s="318"/>
      <c r="EQ41" s="318"/>
      <c r="ER41" s="318"/>
      <c r="ES41" s="318"/>
      <c r="ET41" s="318" t="n">
        <f aca="false">AD41*AT41*12</f>
        <v>26239948.968816</v>
      </c>
      <c r="EU41" s="318"/>
      <c r="EV41" s="318"/>
      <c r="EW41" s="318"/>
      <c r="EX41" s="318"/>
      <c r="EY41" s="318"/>
      <c r="EZ41" s="318"/>
      <c r="FA41" s="318"/>
      <c r="FB41" s="318"/>
      <c r="FC41" s="318"/>
      <c r="FD41" s="318"/>
      <c r="FE41" s="318"/>
      <c r="FF41" s="318"/>
      <c r="FG41" s="318"/>
      <c r="FH41" s="318"/>
      <c r="FI41" s="318"/>
      <c r="FJ41" s="318"/>
      <c r="FP41" s="324"/>
      <c r="FQ41" s="324"/>
      <c r="FR41" s="324"/>
      <c r="FS41" s="324"/>
      <c r="FT41" s="324"/>
      <c r="FU41" s="324"/>
      <c r="FV41" s="324"/>
      <c r="FW41" s="324"/>
      <c r="FX41" s="324"/>
      <c r="FY41" s="324"/>
      <c r="FZ41" s="324"/>
      <c r="GA41" s="324"/>
      <c r="GB41" s="324"/>
      <c r="GC41" s="324"/>
      <c r="GD41" s="324"/>
      <c r="GE41" s="324"/>
      <c r="GF41" s="324"/>
    </row>
    <row r="42" s="315" customFormat="true" ht="27.75" hidden="true" customHeight="true" outlineLevel="0" collapsed="false">
      <c r="A42" s="318" t="s">
        <v>443</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t="n">
        <f aca="false">AD41</f>
        <v>27.9</v>
      </c>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t="n">
        <f aca="false">ET41</f>
        <v>26239948.968816</v>
      </c>
      <c r="EU42" s="318"/>
      <c r="EV42" s="318"/>
      <c r="EW42" s="318"/>
      <c r="EX42" s="318"/>
      <c r="EY42" s="318"/>
      <c r="EZ42" s="318"/>
      <c r="FA42" s="318"/>
      <c r="FB42" s="318"/>
      <c r="FC42" s="318"/>
      <c r="FD42" s="318"/>
      <c r="FE42" s="318"/>
      <c r="FF42" s="318"/>
      <c r="FG42" s="318"/>
      <c r="FH42" s="318"/>
      <c r="FI42" s="318"/>
      <c r="FJ42" s="318"/>
    </row>
    <row r="43" s="315" customFormat="true" ht="12.75" hidden="true" customHeight="true" outlineLevel="0" collapsed="false">
      <c r="A43" s="316" t="s">
        <v>444</v>
      </c>
      <c r="B43" s="316"/>
      <c r="C43" s="316"/>
      <c r="D43" s="316"/>
      <c r="E43" s="316"/>
      <c r="F43" s="316"/>
      <c r="G43" s="317" t="s">
        <v>445</v>
      </c>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n">
        <v>1</v>
      </c>
      <c r="AE43" s="318"/>
      <c r="AF43" s="318"/>
      <c r="AG43" s="318"/>
      <c r="AH43" s="318"/>
      <c r="AI43" s="318"/>
      <c r="AJ43" s="318"/>
      <c r="AK43" s="318"/>
      <c r="AL43" s="318"/>
      <c r="AM43" s="318"/>
      <c r="AN43" s="318"/>
      <c r="AO43" s="318"/>
      <c r="AP43" s="318"/>
      <c r="AQ43" s="318"/>
      <c r="AR43" s="318"/>
      <c r="AS43" s="318"/>
      <c r="AT43" s="318" t="n">
        <f aca="false">BK43+CC43+CV43</f>
        <v>78375.00148</v>
      </c>
      <c r="AU43" s="318"/>
      <c r="AV43" s="318"/>
      <c r="AW43" s="318"/>
      <c r="AX43" s="318"/>
      <c r="AY43" s="318"/>
      <c r="AZ43" s="318"/>
      <c r="BA43" s="318"/>
      <c r="BB43" s="318"/>
      <c r="BC43" s="318"/>
      <c r="BD43" s="318"/>
      <c r="BE43" s="318"/>
      <c r="BF43" s="318"/>
      <c r="BG43" s="318"/>
      <c r="BH43" s="318"/>
      <c r="BI43" s="318"/>
      <c r="BJ43" s="318"/>
      <c r="BK43" s="318" t="n">
        <f aca="false">8010.9*1.04</f>
        <v>8331.336</v>
      </c>
      <c r="BL43" s="318"/>
      <c r="BM43" s="318"/>
      <c r="BN43" s="318"/>
      <c r="BO43" s="318"/>
      <c r="BP43" s="318"/>
      <c r="BQ43" s="318"/>
      <c r="BR43" s="318"/>
      <c r="BS43" s="318"/>
      <c r="BT43" s="318"/>
      <c r="BU43" s="318"/>
      <c r="BV43" s="318"/>
      <c r="BW43" s="318"/>
      <c r="BX43" s="318"/>
      <c r="BY43" s="318"/>
      <c r="BZ43" s="318"/>
      <c r="CA43" s="318"/>
      <c r="CB43" s="318"/>
      <c r="CC43" s="318" t="n">
        <f aca="false">(14059.1295+23319.58)*1.04+2467.13</f>
        <v>41340.98788</v>
      </c>
      <c r="CD43" s="318"/>
      <c r="CE43" s="318"/>
      <c r="CF43" s="318"/>
      <c r="CG43" s="318"/>
      <c r="CH43" s="318"/>
      <c r="CI43" s="318"/>
      <c r="CJ43" s="318"/>
      <c r="CK43" s="318"/>
      <c r="CL43" s="318"/>
      <c r="CM43" s="318"/>
      <c r="CN43" s="318"/>
      <c r="CO43" s="318"/>
      <c r="CP43" s="318"/>
      <c r="CQ43" s="318"/>
      <c r="CR43" s="318"/>
      <c r="CS43" s="318"/>
      <c r="CT43" s="318"/>
      <c r="CU43" s="318"/>
      <c r="CV43" s="318" t="n">
        <f aca="false">BK43*35%+23319.58+2467.13</f>
        <v>28702.6776</v>
      </c>
      <c r="CW43" s="318"/>
      <c r="CX43" s="318"/>
      <c r="CY43" s="318"/>
      <c r="CZ43" s="318"/>
      <c r="DA43" s="318"/>
      <c r="DB43" s="318"/>
      <c r="DC43" s="318"/>
      <c r="DD43" s="318"/>
      <c r="DE43" s="318"/>
      <c r="DF43" s="318"/>
      <c r="DG43" s="318"/>
      <c r="DH43" s="318"/>
      <c r="DI43" s="318"/>
      <c r="DJ43" s="318"/>
      <c r="DK43" s="318"/>
      <c r="DL43" s="318"/>
      <c r="DM43" s="318"/>
      <c r="DN43" s="318" t="n">
        <f aca="false">14621.5/1.3*0.8</f>
        <v>8997.84615384615</v>
      </c>
      <c r="DO43" s="318"/>
      <c r="DP43" s="318"/>
      <c r="DQ43" s="318"/>
      <c r="DR43" s="318"/>
      <c r="DS43" s="318"/>
      <c r="DT43" s="318"/>
      <c r="DU43" s="318"/>
      <c r="DV43" s="318"/>
      <c r="DW43" s="318"/>
      <c r="DX43" s="318"/>
      <c r="DY43" s="318"/>
      <c r="DZ43" s="318"/>
      <c r="EA43" s="318"/>
      <c r="EB43" s="318"/>
      <c r="EC43" s="318"/>
      <c r="ED43" s="318" t="n">
        <f aca="false">14621.5/1.3*0.5</f>
        <v>5623.65384615385</v>
      </c>
      <c r="EE43" s="318"/>
      <c r="EF43" s="318"/>
      <c r="EG43" s="318"/>
      <c r="EH43" s="318"/>
      <c r="EI43" s="318"/>
      <c r="EJ43" s="318"/>
      <c r="EK43" s="318"/>
      <c r="EL43" s="318"/>
      <c r="EM43" s="318"/>
      <c r="EN43" s="318"/>
      <c r="EO43" s="318"/>
      <c r="EP43" s="318"/>
      <c r="EQ43" s="318"/>
      <c r="ER43" s="318"/>
      <c r="ES43" s="318"/>
      <c r="ET43" s="318" t="n">
        <f aca="false">AD43*AT43*12</f>
        <v>940500.01776</v>
      </c>
      <c r="EU43" s="318"/>
      <c r="EV43" s="318"/>
      <c r="EW43" s="318"/>
      <c r="EX43" s="318"/>
      <c r="EY43" s="318"/>
      <c r="EZ43" s="318"/>
      <c r="FA43" s="318"/>
      <c r="FB43" s="318"/>
      <c r="FC43" s="318"/>
      <c r="FD43" s="318"/>
      <c r="FE43" s="318"/>
      <c r="FF43" s="318"/>
      <c r="FG43" s="318"/>
      <c r="FH43" s="318"/>
      <c r="FI43" s="318"/>
      <c r="FJ43" s="318"/>
      <c r="FP43" s="324"/>
      <c r="FQ43" s="324"/>
      <c r="FR43" s="324"/>
      <c r="FS43" s="324"/>
      <c r="FT43" s="324"/>
      <c r="FU43" s="324"/>
      <c r="FV43" s="324"/>
      <c r="FW43" s="324"/>
      <c r="FX43" s="324"/>
      <c r="FY43" s="324"/>
      <c r="FZ43" s="324"/>
      <c r="GA43" s="324"/>
      <c r="GB43" s="324"/>
      <c r="GC43" s="324"/>
      <c r="GD43" s="324"/>
      <c r="GE43" s="324"/>
      <c r="GF43" s="324"/>
    </row>
    <row r="44" s="315" customFormat="true" ht="27.75" hidden="true" customHeight="true" outlineLevel="0" collapsed="false">
      <c r="A44" s="318" t="s">
        <v>443</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t="n">
        <f aca="false">AD43</f>
        <v>1</v>
      </c>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18"/>
      <c r="EM44" s="318"/>
      <c r="EN44" s="318"/>
      <c r="EO44" s="318"/>
      <c r="EP44" s="318"/>
      <c r="EQ44" s="318"/>
      <c r="ER44" s="318"/>
      <c r="ES44" s="318"/>
      <c r="ET44" s="318" t="n">
        <f aca="false">ET43</f>
        <v>940500.01776</v>
      </c>
      <c r="EU44" s="318"/>
      <c r="EV44" s="318"/>
      <c r="EW44" s="318"/>
      <c r="EX44" s="318"/>
      <c r="EY44" s="318"/>
      <c r="EZ44" s="318"/>
      <c r="FA44" s="318"/>
      <c r="FB44" s="318"/>
      <c r="FC44" s="318"/>
      <c r="FD44" s="318"/>
      <c r="FE44" s="318"/>
      <c r="FF44" s="318"/>
      <c r="FG44" s="318"/>
      <c r="FH44" s="318"/>
      <c r="FI44" s="318"/>
      <c r="FJ44" s="318"/>
    </row>
    <row r="45" s="315" customFormat="true" ht="14.25" hidden="true" customHeight="true" outlineLevel="0" collapsed="false">
      <c r="A45" s="323" t="s">
        <v>446</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3"/>
      <c r="BV45" s="323"/>
      <c r="BW45" s="323"/>
      <c r="BX45" s="323"/>
      <c r="BY45" s="323"/>
      <c r="BZ45" s="323"/>
      <c r="CA45" s="323"/>
      <c r="CB45" s="323"/>
      <c r="CC45" s="323"/>
      <c r="CD45" s="323"/>
      <c r="CE45" s="323"/>
      <c r="CF45" s="323"/>
      <c r="CG45" s="323"/>
      <c r="CH45" s="323"/>
      <c r="CI45" s="323"/>
      <c r="CJ45" s="323"/>
      <c r="CK45" s="323"/>
      <c r="CL45" s="323"/>
      <c r="CM45" s="323"/>
      <c r="CN45" s="323"/>
      <c r="CO45" s="323"/>
      <c r="CP45" s="323"/>
      <c r="CQ45" s="323"/>
      <c r="CR45" s="323"/>
      <c r="CS45" s="323"/>
      <c r="CT45" s="323"/>
      <c r="CU45" s="323"/>
      <c r="CV45" s="323"/>
      <c r="CW45" s="323"/>
      <c r="CX45" s="323"/>
      <c r="CY45" s="323"/>
      <c r="CZ45" s="323"/>
      <c r="DA45" s="323"/>
      <c r="DB45" s="323"/>
      <c r="DC45" s="323"/>
      <c r="DD45" s="323"/>
      <c r="DE45" s="323"/>
      <c r="DF45" s="323"/>
      <c r="DG45" s="323"/>
      <c r="DH45" s="323"/>
      <c r="DI45" s="323"/>
      <c r="DJ45" s="323"/>
      <c r="DK45" s="323"/>
      <c r="DL45" s="323"/>
      <c r="DM45" s="323"/>
      <c r="DN45" s="323"/>
      <c r="DO45" s="323"/>
      <c r="DP45" s="323"/>
      <c r="DQ45" s="323"/>
      <c r="DR45" s="323"/>
      <c r="DS45" s="323"/>
      <c r="DT45" s="323"/>
      <c r="DU45" s="323"/>
      <c r="DV45" s="323"/>
      <c r="DW45" s="323"/>
      <c r="DX45" s="323"/>
      <c r="DY45" s="323"/>
      <c r="DZ45" s="323"/>
      <c r="EA45" s="323"/>
      <c r="EB45" s="323"/>
      <c r="EC45" s="323"/>
      <c r="ED45" s="323"/>
      <c r="EE45" s="323"/>
      <c r="EF45" s="323"/>
      <c r="EG45" s="323"/>
      <c r="EH45" s="323"/>
      <c r="EI45" s="323"/>
      <c r="EJ45" s="323"/>
      <c r="EK45" s="323"/>
      <c r="EL45" s="323"/>
      <c r="EM45" s="323"/>
      <c r="EN45" s="323"/>
      <c r="EO45" s="323"/>
      <c r="EP45" s="323"/>
      <c r="EQ45" s="323"/>
      <c r="ER45" s="323"/>
      <c r="ES45" s="323"/>
      <c r="ET45" s="323"/>
      <c r="EU45" s="323"/>
      <c r="EV45" s="323"/>
      <c r="EW45" s="323"/>
      <c r="EX45" s="323"/>
      <c r="EY45" s="323"/>
      <c r="EZ45" s="323"/>
      <c r="FA45" s="323"/>
      <c r="FB45" s="323"/>
      <c r="FC45" s="323"/>
      <c r="FD45" s="323"/>
      <c r="FE45" s="323"/>
      <c r="FF45" s="323"/>
      <c r="FG45" s="323"/>
      <c r="FH45" s="323"/>
      <c r="FI45" s="323"/>
      <c r="FJ45" s="323"/>
    </row>
    <row r="46" s="315" customFormat="true" ht="12.75" hidden="true" customHeight="true" outlineLevel="0" collapsed="false">
      <c r="A46" s="316" t="s">
        <v>447</v>
      </c>
      <c r="B46" s="316"/>
      <c r="C46" s="316"/>
      <c r="D46" s="316"/>
      <c r="E46" s="316"/>
      <c r="F46" s="316"/>
      <c r="G46" s="317" t="s">
        <v>448</v>
      </c>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n">
        <v>19.1</v>
      </c>
      <c r="AE46" s="318"/>
      <c r="AF46" s="318"/>
      <c r="AG46" s="318"/>
      <c r="AH46" s="318"/>
      <c r="AI46" s="318"/>
      <c r="AJ46" s="318"/>
      <c r="AK46" s="318"/>
      <c r="AL46" s="318"/>
      <c r="AM46" s="318"/>
      <c r="AN46" s="318"/>
      <c r="AO46" s="318"/>
      <c r="AP46" s="318"/>
      <c r="AQ46" s="318"/>
      <c r="AR46" s="318"/>
      <c r="AS46" s="318"/>
      <c r="AT46" s="318" t="n">
        <f aca="false">BK46+CC46+CV46</f>
        <v>64561.17499</v>
      </c>
      <c r="AU46" s="318"/>
      <c r="AV46" s="318"/>
      <c r="AW46" s="318"/>
      <c r="AX46" s="318"/>
      <c r="AY46" s="318"/>
      <c r="AZ46" s="318"/>
      <c r="BA46" s="318"/>
      <c r="BB46" s="318"/>
      <c r="BC46" s="318"/>
      <c r="BD46" s="318"/>
      <c r="BE46" s="318"/>
      <c r="BF46" s="318"/>
      <c r="BG46" s="318"/>
      <c r="BH46" s="318"/>
      <c r="BI46" s="318"/>
      <c r="BJ46" s="318"/>
      <c r="BK46" s="318" t="n">
        <f aca="false">5692.61*1.04</f>
        <v>5920.3144</v>
      </c>
      <c r="BL46" s="318"/>
      <c r="BM46" s="318"/>
      <c r="BN46" s="318"/>
      <c r="BO46" s="318"/>
      <c r="BP46" s="318"/>
      <c r="BQ46" s="318"/>
      <c r="BR46" s="318"/>
      <c r="BS46" s="318"/>
      <c r="BT46" s="318"/>
      <c r="BU46" s="318"/>
      <c r="BV46" s="318"/>
      <c r="BW46" s="318"/>
      <c r="BX46" s="318"/>
      <c r="BY46" s="318"/>
      <c r="BZ46" s="318"/>
      <c r="CA46" s="318"/>
      <c r="CB46" s="318"/>
      <c r="CC46" s="318" t="n">
        <f aca="false">9990.53055+20112.2+3176.91</f>
        <v>33279.64055</v>
      </c>
      <c r="CD46" s="318"/>
      <c r="CE46" s="318"/>
      <c r="CF46" s="318"/>
      <c r="CG46" s="318"/>
      <c r="CH46" s="318"/>
      <c r="CI46" s="318"/>
      <c r="CJ46" s="318"/>
      <c r="CK46" s="318"/>
      <c r="CL46" s="318"/>
      <c r="CM46" s="318"/>
      <c r="CN46" s="318"/>
      <c r="CO46" s="318"/>
      <c r="CP46" s="318"/>
      <c r="CQ46" s="318"/>
      <c r="CR46" s="318"/>
      <c r="CS46" s="318"/>
      <c r="CT46" s="318"/>
      <c r="CU46" s="318"/>
      <c r="CV46" s="318" t="n">
        <f aca="false">BK46*35%+20000+112.21+3176.9</f>
        <v>25361.22004</v>
      </c>
      <c r="CW46" s="318"/>
      <c r="CX46" s="318"/>
      <c r="CY46" s="318"/>
      <c r="CZ46" s="318"/>
      <c r="DA46" s="318"/>
      <c r="DB46" s="318"/>
      <c r="DC46" s="318"/>
      <c r="DD46" s="318"/>
      <c r="DE46" s="318"/>
      <c r="DF46" s="318"/>
      <c r="DG46" s="318"/>
      <c r="DH46" s="318"/>
      <c r="DI46" s="318"/>
      <c r="DJ46" s="318"/>
      <c r="DK46" s="318"/>
      <c r="DL46" s="318"/>
      <c r="DM46" s="318"/>
      <c r="DN46" s="318" t="n">
        <f aca="false">10400/1.3*0.8</f>
        <v>6400</v>
      </c>
      <c r="DO46" s="318"/>
      <c r="DP46" s="318"/>
      <c r="DQ46" s="318"/>
      <c r="DR46" s="318"/>
      <c r="DS46" s="318"/>
      <c r="DT46" s="318"/>
      <c r="DU46" s="318"/>
      <c r="DV46" s="318"/>
      <c r="DW46" s="318"/>
      <c r="DX46" s="318"/>
      <c r="DY46" s="318"/>
      <c r="DZ46" s="318"/>
      <c r="EA46" s="318"/>
      <c r="EB46" s="318"/>
      <c r="EC46" s="318"/>
      <c r="ED46" s="318" t="n">
        <f aca="false">10400/1.3*0.5</f>
        <v>4000</v>
      </c>
      <c r="EE46" s="318"/>
      <c r="EF46" s="318"/>
      <c r="EG46" s="318"/>
      <c r="EH46" s="318"/>
      <c r="EI46" s="318"/>
      <c r="EJ46" s="318"/>
      <c r="EK46" s="318"/>
      <c r="EL46" s="318"/>
      <c r="EM46" s="318"/>
      <c r="EN46" s="318"/>
      <c r="EO46" s="318"/>
      <c r="EP46" s="318"/>
      <c r="EQ46" s="318"/>
      <c r="ER46" s="318"/>
      <c r="ES46" s="318"/>
      <c r="ET46" s="318" t="n">
        <f aca="false">AD46*AT46*12</f>
        <v>14797421.307708</v>
      </c>
      <c r="EU46" s="318"/>
      <c r="EV46" s="318"/>
      <c r="EW46" s="318"/>
      <c r="EX46" s="318"/>
      <c r="EY46" s="318"/>
      <c r="EZ46" s="318"/>
      <c r="FA46" s="318"/>
      <c r="FB46" s="318"/>
      <c r="FC46" s="318"/>
      <c r="FD46" s="318"/>
      <c r="FE46" s="318"/>
      <c r="FF46" s="318"/>
      <c r="FG46" s="318"/>
      <c r="FH46" s="318"/>
      <c r="FI46" s="318"/>
      <c r="FJ46" s="318"/>
    </row>
    <row r="47" s="315" customFormat="true" ht="12.75" hidden="true" customHeight="true" outlineLevel="0" collapsed="false">
      <c r="A47" s="320" t="s">
        <v>449</v>
      </c>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18" t="n">
        <f aca="false">AD46</f>
        <v>19.1</v>
      </c>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t="n">
        <f aca="false">ET46</f>
        <v>14797421.307708</v>
      </c>
      <c r="EU47" s="318"/>
      <c r="EV47" s="318"/>
      <c r="EW47" s="318"/>
      <c r="EX47" s="318"/>
      <c r="EY47" s="318"/>
      <c r="EZ47" s="318"/>
      <c r="FA47" s="318"/>
      <c r="FB47" s="318"/>
      <c r="FC47" s="318"/>
      <c r="FD47" s="318"/>
      <c r="FE47" s="318"/>
      <c r="FF47" s="318"/>
      <c r="FG47" s="318"/>
      <c r="FH47" s="318"/>
      <c r="FI47" s="318"/>
      <c r="FJ47" s="318"/>
    </row>
    <row r="48" s="315" customFormat="true" ht="12.75" hidden="true" customHeight="false" outlineLevel="0" collapsed="false">
      <c r="A48" s="325" t="s">
        <v>373</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18" t="n">
        <f aca="false">AD39+AD42+AD47+AD43</f>
        <v>51</v>
      </c>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t="n">
        <f aca="false">ET39+ET42+ET44+ET47</f>
        <v>46239700.150284</v>
      </c>
      <c r="EU48" s="318"/>
      <c r="EV48" s="318"/>
      <c r="EW48" s="318"/>
      <c r="EX48" s="318"/>
      <c r="EY48" s="318"/>
      <c r="EZ48" s="318"/>
      <c r="FA48" s="318"/>
      <c r="FB48" s="318"/>
      <c r="FC48" s="318"/>
      <c r="FD48" s="318"/>
      <c r="FE48" s="318"/>
      <c r="FF48" s="318"/>
      <c r="FG48" s="318"/>
      <c r="FH48" s="318"/>
      <c r="FI48" s="318"/>
      <c r="FJ48" s="318"/>
    </row>
    <row r="49" customFormat="false" ht="12.75" hidden="true" customHeight="false" outlineLevel="0" collapsed="false"/>
    <row r="50" s="306" customFormat="true" ht="15" hidden="true" customHeight="false" outlineLevel="0" collapsed="false">
      <c r="A50" s="305" t="s">
        <v>451</v>
      </c>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row>
    <row r="51" s="306" customFormat="true" ht="15" hidden="true" customHeight="false" outlineLevel="0" collapsed="false">
      <c r="A51" s="307" t="s">
        <v>418</v>
      </c>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7"/>
      <c r="FZ51" s="307"/>
      <c r="GA51" s="307"/>
      <c r="GB51" s="307"/>
    </row>
    <row r="52" s="306" customFormat="true" ht="15" hidden="true" customHeight="false" outlineLevel="0" collapsed="false">
      <c r="A52" s="307" t="s">
        <v>419</v>
      </c>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307"/>
      <c r="FY52" s="307"/>
      <c r="FZ52" s="307"/>
      <c r="GA52" s="307"/>
      <c r="GB52" s="307"/>
    </row>
    <row r="53" s="307" customFormat="true" ht="14.25" hidden="true" customHeight="false" outlineLevel="0" collapsed="false">
      <c r="A53" s="307" t="s">
        <v>420</v>
      </c>
      <c r="AC53" s="308" t="s">
        <v>421</v>
      </c>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8"/>
      <c r="ED53" s="308"/>
      <c r="EE53" s="308"/>
      <c r="EF53" s="308"/>
      <c r="EG53" s="308"/>
      <c r="EH53" s="308"/>
      <c r="EI53" s="308"/>
      <c r="EJ53" s="308"/>
      <c r="EK53" s="308"/>
      <c r="EL53" s="308"/>
      <c r="EM53" s="308"/>
      <c r="EN53" s="308"/>
      <c r="EO53" s="308"/>
      <c r="EP53" s="308"/>
      <c r="EQ53" s="308"/>
      <c r="ER53" s="308"/>
      <c r="ES53" s="308"/>
      <c r="ET53" s="308"/>
      <c r="EU53" s="308"/>
      <c r="EV53" s="308"/>
      <c r="EW53" s="308"/>
      <c r="EX53" s="308"/>
      <c r="EY53" s="308"/>
      <c r="EZ53" s="308"/>
      <c r="FA53" s="308"/>
      <c r="FB53" s="308"/>
      <c r="FC53" s="308"/>
      <c r="FD53" s="308"/>
      <c r="FE53" s="308"/>
      <c r="FF53" s="308"/>
      <c r="FG53" s="308"/>
      <c r="FH53" s="308"/>
      <c r="FI53" s="308"/>
      <c r="FJ53" s="308"/>
    </row>
    <row r="54" s="309" customFormat="true" ht="15" hidden="true" customHeight="false" outlineLevel="0" collapsed="false"/>
    <row r="55" s="307" customFormat="true" ht="14.25" hidden="true" customHeight="false" outlineLevel="0" collapsed="false">
      <c r="A55" s="307" t="s">
        <v>422</v>
      </c>
      <c r="AU55" s="310" t="s">
        <v>423</v>
      </c>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0"/>
      <c r="BU55" s="310"/>
      <c r="BV55" s="310"/>
      <c r="BW55" s="310"/>
      <c r="BX55" s="310"/>
      <c r="BY55" s="310"/>
      <c r="BZ55" s="310"/>
      <c r="CA55" s="310"/>
      <c r="CB55" s="310"/>
      <c r="CC55" s="310"/>
      <c r="CD55" s="310"/>
      <c r="CE55" s="310"/>
      <c r="CF55" s="310"/>
      <c r="CG55" s="310"/>
      <c r="CH55" s="310"/>
      <c r="CI55" s="310"/>
      <c r="CJ55" s="310"/>
      <c r="CK55" s="310"/>
      <c r="CL55" s="310"/>
      <c r="CM55" s="310"/>
      <c r="CN55" s="310"/>
      <c r="CO55" s="310"/>
      <c r="CP55" s="310"/>
      <c r="CQ55" s="310"/>
      <c r="CR55" s="310"/>
      <c r="CS55" s="310"/>
      <c r="CT55" s="310"/>
      <c r="CU55" s="310"/>
      <c r="CV55" s="310"/>
      <c r="CW55" s="310"/>
      <c r="CX55" s="310"/>
      <c r="CY55" s="310"/>
      <c r="CZ55" s="310"/>
      <c r="DA55" s="310"/>
      <c r="DB55" s="310"/>
      <c r="DC55" s="310"/>
      <c r="DD55" s="310"/>
      <c r="DE55" s="310"/>
      <c r="DF55" s="310"/>
      <c r="DG55" s="310"/>
      <c r="DH55" s="310"/>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310"/>
      <c r="EE55" s="310"/>
      <c r="EF55" s="310"/>
      <c r="EG55" s="310"/>
      <c r="EH55" s="310"/>
      <c r="EI55" s="310"/>
      <c r="EJ55" s="310"/>
      <c r="EK55" s="310"/>
      <c r="EL55" s="310"/>
      <c r="EM55" s="310"/>
      <c r="EN55" s="310"/>
      <c r="EO55" s="310"/>
      <c r="EP55" s="310"/>
      <c r="EQ55" s="310"/>
      <c r="ER55" s="310"/>
      <c r="ES55" s="310"/>
      <c r="ET55" s="310"/>
      <c r="EU55" s="310"/>
      <c r="EV55" s="310"/>
      <c r="EW55" s="310"/>
      <c r="EX55" s="310"/>
      <c r="EY55" s="310"/>
      <c r="EZ55" s="310"/>
      <c r="FA55" s="310"/>
      <c r="FB55" s="310"/>
      <c r="FC55" s="310"/>
      <c r="FD55" s="310"/>
      <c r="FE55" s="310"/>
      <c r="FF55" s="310"/>
      <c r="FG55" s="310"/>
      <c r="FH55" s="310"/>
      <c r="FI55" s="310"/>
      <c r="FJ55" s="310"/>
    </row>
    <row r="56" s="312" customFormat="true" ht="12.75" hidden="true" customHeight="true" outlineLevel="0" collapsed="false">
      <c r="A56" s="311" t="s">
        <v>387</v>
      </c>
      <c r="B56" s="311"/>
      <c r="C56" s="311"/>
      <c r="D56" s="311"/>
      <c r="E56" s="311"/>
      <c r="F56" s="311"/>
      <c r="G56" s="311" t="s">
        <v>424</v>
      </c>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t="s">
        <v>425</v>
      </c>
      <c r="AE56" s="311"/>
      <c r="AF56" s="311"/>
      <c r="AG56" s="311"/>
      <c r="AH56" s="311"/>
      <c r="AI56" s="311"/>
      <c r="AJ56" s="311"/>
      <c r="AK56" s="311"/>
      <c r="AL56" s="311"/>
      <c r="AM56" s="311"/>
      <c r="AN56" s="311"/>
      <c r="AO56" s="311"/>
      <c r="AP56" s="311"/>
      <c r="AQ56" s="311"/>
      <c r="AR56" s="311"/>
      <c r="AS56" s="311"/>
      <c r="AT56" s="311" t="s">
        <v>426</v>
      </c>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t="s">
        <v>427</v>
      </c>
      <c r="DO56" s="311"/>
      <c r="DP56" s="311"/>
      <c r="DQ56" s="311"/>
      <c r="DR56" s="311"/>
      <c r="DS56" s="311"/>
      <c r="DT56" s="311"/>
      <c r="DU56" s="311"/>
      <c r="DV56" s="311"/>
      <c r="DW56" s="311"/>
      <c r="DX56" s="311"/>
      <c r="DY56" s="311"/>
      <c r="DZ56" s="311"/>
      <c r="EA56" s="311"/>
      <c r="EB56" s="311"/>
      <c r="EC56" s="311"/>
      <c r="ED56" s="311" t="s">
        <v>428</v>
      </c>
      <c r="EE56" s="311"/>
      <c r="EF56" s="311"/>
      <c r="EG56" s="311"/>
      <c r="EH56" s="311"/>
      <c r="EI56" s="311"/>
      <c r="EJ56" s="311"/>
      <c r="EK56" s="311"/>
      <c r="EL56" s="311"/>
      <c r="EM56" s="311"/>
      <c r="EN56" s="311"/>
      <c r="EO56" s="311"/>
      <c r="EP56" s="311"/>
      <c r="EQ56" s="311"/>
      <c r="ER56" s="311"/>
      <c r="ES56" s="311"/>
      <c r="ET56" s="311" t="s">
        <v>429</v>
      </c>
      <c r="EU56" s="311"/>
      <c r="EV56" s="311"/>
      <c r="EW56" s="311"/>
      <c r="EX56" s="311"/>
      <c r="EY56" s="311"/>
      <c r="EZ56" s="311"/>
      <c r="FA56" s="311"/>
      <c r="FB56" s="311"/>
      <c r="FC56" s="311"/>
      <c r="FD56" s="311"/>
      <c r="FE56" s="311"/>
      <c r="FF56" s="311"/>
      <c r="FG56" s="311"/>
      <c r="FH56" s="311"/>
      <c r="FI56" s="311"/>
      <c r="FJ56" s="311"/>
    </row>
    <row r="57" s="312" customFormat="true" ht="24.75" hidden="true" customHeight="true" outlineLevel="0" collapsed="false">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t="s">
        <v>430</v>
      </c>
      <c r="AU57" s="311"/>
      <c r="AV57" s="311"/>
      <c r="AW57" s="311"/>
      <c r="AX57" s="311"/>
      <c r="AY57" s="311"/>
      <c r="AZ57" s="311"/>
      <c r="BA57" s="311"/>
      <c r="BB57" s="311"/>
      <c r="BC57" s="311"/>
      <c r="BD57" s="311"/>
      <c r="BE57" s="311"/>
      <c r="BF57" s="311"/>
      <c r="BG57" s="311"/>
      <c r="BH57" s="311"/>
      <c r="BI57" s="311"/>
      <c r="BJ57" s="311"/>
      <c r="BK57" s="311" t="s">
        <v>51</v>
      </c>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row>
    <row r="58" s="312" customFormat="true" ht="45.75" hidden="true" customHeight="true" outlineLevel="0" collapsed="false">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t="s">
        <v>431</v>
      </c>
      <c r="BL58" s="311"/>
      <c r="BM58" s="311"/>
      <c r="BN58" s="311"/>
      <c r="BO58" s="311"/>
      <c r="BP58" s="311"/>
      <c r="BQ58" s="311"/>
      <c r="BR58" s="311"/>
      <c r="BS58" s="311"/>
      <c r="BT58" s="311"/>
      <c r="BU58" s="311"/>
      <c r="BV58" s="311"/>
      <c r="BW58" s="311"/>
      <c r="BX58" s="311"/>
      <c r="BY58" s="311"/>
      <c r="BZ58" s="311"/>
      <c r="CA58" s="311"/>
      <c r="CB58" s="311"/>
      <c r="CC58" s="311" t="s">
        <v>432</v>
      </c>
      <c r="CD58" s="311"/>
      <c r="CE58" s="311"/>
      <c r="CF58" s="311"/>
      <c r="CG58" s="311"/>
      <c r="CH58" s="311"/>
      <c r="CI58" s="311"/>
      <c r="CJ58" s="311"/>
      <c r="CK58" s="311"/>
      <c r="CL58" s="311"/>
      <c r="CM58" s="311"/>
      <c r="CN58" s="311"/>
      <c r="CO58" s="311"/>
      <c r="CP58" s="311"/>
      <c r="CQ58" s="311"/>
      <c r="CR58" s="311"/>
      <c r="CS58" s="311"/>
      <c r="CT58" s="311"/>
      <c r="CU58" s="311"/>
      <c r="CV58" s="311" t="s">
        <v>433</v>
      </c>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row>
    <row r="59" s="314" customFormat="true" ht="12.75" hidden="true" customHeight="false" outlineLevel="0" collapsed="false">
      <c r="A59" s="313" t="n">
        <v>1</v>
      </c>
      <c r="B59" s="313"/>
      <c r="C59" s="313"/>
      <c r="D59" s="313"/>
      <c r="E59" s="313"/>
      <c r="F59" s="313"/>
      <c r="G59" s="313" t="n">
        <v>2</v>
      </c>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t="n">
        <v>3</v>
      </c>
      <c r="AE59" s="313"/>
      <c r="AF59" s="313"/>
      <c r="AG59" s="313"/>
      <c r="AH59" s="313"/>
      <c r="AI59" s="313"/>
      <c r="AJ59" s="313"/>
      <c r="AK59" s="313"/>
      <c r="AL59" s="313"/>
      <c r="AM59" s="313"/>
      <c r="AN59" s="313"/>
      <c r="AO59" s="313"/>
      <c r="AP59" s="313"/>
      <c r="AQ59" s="313"/>
      <c r="AR59" s="313"/>
      <c r="AS59" s="313"/>
      <c r="AT59" s="313" t="n">
        <v>4</v>
      </c>
      <c r="AU59" s="313"/>
      <c r="AV59" s="313"/>
      <c r="AW59" s="313"/>
      <c r="AX59" s="313"/>
      <c r="AY59" s="313"/>
      <c r="AZ59" s="313"/>
      <c r="BA59" s="313"/>
      <c r="BB59" s="313"/>
      <c r="BC59" s="313"/>
      <c r="BD59" s="313"/>
      <c r="BE59" s="313"/>
      <c r="BF59" s="313"/>
      <c r="BG59" s="313"/>
      <c r="BH59" s="313"/>
      <c r="BI59" s="313"/>
      <c r="BJ59" s="313"/>
      <c r="BK59" s="313" t="n">
        <v>5</v>
      </c>
      <c r="BL59" s="313"/>
      <c r="BM59" s="313"/>
      <c r="BN59" s="313"/>
      <c r="BO59" s="313"/>
      <c r="BP59" s="313"/>
      <c r="BQ59" s="313"/>
      <c r="BR59" s="313"/>
      <c r="BS59" s="313"/>
      <c r="BT59" s="313"/>
      <c r="BU59" s="313"/>
      <c r="BV59" s="313"/>
      <c r="BW59" s="313"/>
      <c r="BX59" s="313"/>
      <c r="BY59" s="313"/>
      <c r="BZ59" s="313"/>
      <c r="CA59" s="313"/>
      <c r="CB59" s="313"/>
      <c r="CC59" s="313" t="n">
        <v>6</v>
      </c>
      <c r="CD59" s="313"/>
      <c r="CE59" s="313"/>
      <c r="CF59" s="313"/>
      <c r="CG59" s="313"/>
      <c r="CH59" s="313"/>
      <c r="CI59" s="313"/>
      <c r="CJ59" s="313"/>
      <c r="CK59" s="313"/>
      <c r="CL59" s="313"/>
      <c r="CM59" s="313"/>
      <c r="CN59" s="313"/>
      <c r="CO59" s="313"/>
      <c r="CP59" s="313"/>
      <c r="CQ59" s="313"/>
      <c r="CR59" s="313"/>
      <c r="CS59" s="313"/>
      <c r="CT59" s="313"/>
      <c r="CU59" s="313"/>
      <c r="CV59" s="313" t="n">
        <v>7</v>
      </c>
      <c r="CW59" s="313"/>
      <c r="CX59" s="313"/>
      <c r="CY59" s="313"/>
      <c r="CZ59" s="313"/>
      <c r="DA59" s="313"/>
      <c r="DB59" s="313"/>
      <c r="DC59" s="313"/>
      <c r="DD59" s="313"/>
      <c r="DE59" s="313"/>
      <c r="DF59" s="313"/>
      <c r="DG59" s="313"/>
      <c r="DH59" s="313"/>
      <c r="DI59" s="313"/>
      <c r="DJ59" s="313"/>
      <c r="DK59" s="313"/>
      <c r="DL59" s="313"/>
      <c r="DM59" s="313"/>
      <c r="DN59" s="313" t="n">
        <v>8</v>
      </c>
      <c r="DO59" s="313"/>
      <c r="DP59" s="313"/>
      <c r="DQ59" s="313"/>
      <c r="DR59" s="313"/>
      <c r="DS59" s="313"/>
      <c r="DT59" s="313"/>
      <c r="DU59" s="313"/>
      <c r="DV59" s="313"/>
      <c r="DW59" s="313"/>
      <c r="DX59" s="313"/>
      <c r="DY59" s="313"/>
      <c r="DZ59" s="313"/>
      <c r="EA59" s="313"/>
      <c r="EB59" s="313"/>
      <c r="EC59" s="313"/>
      <c r="ED59" s="313" t="n">
        <v>9</v>
      </c>
      <c r="EE59" s="313"/>
      <c r="EF59" s="313"/>
      <c r="EG59" s="313"/>
      <c r="EH59" s="313"/>
      <c r="EI59" s="313"/>
      <c r="EJ59" s="313"/>
      <c r="EK59" s="313"/>
      <c r="EL59" s="313"/>
      <c r="EM59" s="313"/>
      <c r="EN59" s="313"/>
      <c r="EO59" s="313"/>
      <c r="EP59" s="313"/>
      <c r="EQ59" s="313"/>
      <c r="ER59" s="313"/>
      <c r="ES59" s="313"/>
      <c r="ET59" s="313" t="n">
        <v>10</v>
      </c>
      <c r="EU59" s="313"/>
      <c r="EV59" s="313"/>
      <c r="EW59" s="313"/>
      <c r="EX59" s="313"/>
      <c r="EY59" s="313"/>
      <c r="EZ59" s="313"/>
      <c r="FA59" s="313"/>
      <c r="FB59" s="313"/>
      <c r="FC59" s="313"/>
      <c r="FD59" s="313"/>
      <c r="FE59" s="313"/>
      <c r="FF59" s="313"/>
      <c r="FG59" s="313"/>
      <c r="FH59" s="313"/>
      <c r="FI59" s="313"/>
      <c r="FJ59" s="313"/>
    </row>
    <row r="60" s="315" customFormat="true" ht="15" hidden="true" customHeight="true" outlineLevel="0" collapsed="false">
      <c r="A60" s="311" t="s">
        <v>434</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c r="EO60" s="311"/>
      <c r="EP60" s="311"/>
      <c r="EQ60" s="311"/>
      <c r="ER60" s="311"/>
      <c r="ES60" s="311"/>
      <c r="ET60" s="311"/>
      <c r="EU60" s="311"/>
      <c r="EV60" s="311"/>
      <c r="EW60" s="311"/>
      <c r="EX60" s="311"/>
      <c r="EY60" s="311"/>
      <c r="EZ60" s="311"/>
      <c r="FA60" s="311"/>
      <c r="FB60" s="311"/>
      <c r="FC60" s="311"/>
      <c r="FD60" s="311"/>
      <c r="FE60" s="311"/>
      <c r="FF60" s="311"/>
      <c r="FG60" s="311"/>
      <c r="FH60" s="311"/>
      <c r="FI60" s="311"/>
      <c r="FJ60" s="311"/>
    </row>
    <row r="61" s="315" customFormat="true" ht="15" hidden="true" customHeight="true" outlineLevel="0" collapsed="false">
      <c r="A61" s="316" t="s">
        <v>435</v>
      </c>
      <c r="B61" s="316"/>
      <c r="C61" s="316"/>
      <c r="D61" s="316"/>
      <c r="E61" s="316"/>
      <c r="F61" s="316"/>
      <c r="G61" s="317" t="s">
        <v>436</v>
      </c>
      <c r="H61" s="317"/>
      <c r="I61" s="317"/>
      <c r="J61" s="317"/>
      <c r="K61" s="317"/>
      <c r="L61" s="317"/>
      <c r="M61" s="317"/>
      <c r="N61" s="317"/>
      <c r="O61" s="317"/>
      <c r="P61" s="317"/>
      <c r="Q61" s="317"/>
      <c r="R61" s="317"/>
      <c r="S61" s="317"/>
      <c r="T61" s="317"/>
      <c r="U61" s="317"/>
      <c r="V61" s="317"/>
      <c r="W61" s="317"/>
      <c r="X61" s="317"/>
      <c r="Y61" s="317"/>
      <c r="Z61" s="317"/>
      <c r="AA61" s="317"/>
      <c r="AB61" s="317"/>
      <c r="AC61" s="317"/>
      <c r="AD61" s="318" t="n">
        <v>1</v>
      </c>
      <c r="AE61" s="318"/>
      <c r="AF61" s="318"/>
      <c r="AG61" s="318"/>
      <c r="AH61" s="318"/>
      <c r="AI61" s="318"/>
      <c r="AJ61" s="318"/>
      <c r="AK61" s="318"/>
      <c r="AL61" s="318"/>
      <c r="AM61" s="318"/>
      <c r="AN61" s="318"/>
      <c r="AO61" s="318"/>
      <c r="AP61" s="318"/>
      <c r="AQ61" s="318"/>
      <c r="AR61" s="318"/>
      <c r="AS61" s="318"/>
      <c r="AT61" s="318" t="n">
        <f aca="false">BK61+CC61+CV61</f>
        <v>132080</v>
      </c>
      <c r="AU61" s="318"/>
      <c r="AV61" s="318"/>
      <c r="AW61" s="318"/>
      <c r="AX61" s="318"/>
      <c r="AY61" s="318"/>
      <c r="AZ61" s="318"/>
      <c r="BA61" s="318"/>
      <c r="BB61" s="318"/>
      <c r="BC61" s="318"/>
      <c r="BD61" s="318"/>
      <c r="BE61" s="318"/>
      <c r="BF61" s="318"/>
      <c r="BG61" s="318"/>
      <c r="BH61" s="318"/>
      <c r="BI61" s="318"/>
      <c r="BJ61" s="318"/>
      <c r="BK61" s="318" t="n">
        <f aca="false">38140*1.04</f>
        <v>39665.6</v>
      </c>
      <c r="BL61" s="318"/>
      <c r="BM61" s="318"/>
      <c r="BN61" s="318"/>
      <c r="BO61" s="318"/>
      <c r="BP61" s="318"/>
      <c r="BQ61" s="318"/>
      <c r="BR61" s="318"/>
      <c r="BS61" s="318"/>
      <c r="BT61" s="318"/>
      <c r="BU61" s="318"/>
      <c r="BV61" s="318"/>
      <c r="BW61" s="318"/>
      <c r="BX61" s="318"/>
      <c r="BY61" s="318"/>
      <c r="BZ61" s="318"/>
      <c r="CA61" s="318"/>
      <c r="CB61" s="318"/>
      <c r="CC61" s="318" t="n">
        <v>72400</v>
      </c>
      <c r="CD61" s="318"/>
      <c r="CE61" s="318"/>
      <c r="CF61" s="318"/>
      <c r="CG61" s="318"/>
      <c r="CH61" s="318"/>
      <c r="CI61" s="318"/>
      <c r="CJ61" s="318"/>
      <c r="CK61" s="318"/>
      <c r="CL61" s="318"/>
      <c r="CM61" s="318"/>
      <c r="CN61" s="318"/>
      <c r="CO61" s="318"/>
      <c r="CP61" s="318"/>
      <c r="CQ61" s="318"/>
      <c r="CR61" s="318"/>
      <c r="CS61" s="318"/>
      <c r="CT61" s="318"/>
      <c r="CU61" s="318"/>
      <c r="CV61" s="318" t="n">
        <f aca="false">17721.27+2293.13</f>
        <v>20014.4</v>
      </c>
      <c r="CW61" s="318"/>
      <c r="CX61" s="318"/>
      <c r="CY61" s="318"/>
      <c r="CZ61" s="318"/>
      <c r="DA61" s="318"/>
      <c r="DB61" s="318"/>
      <c r="DC61" s="318"/>
      <c r="DD61" s="318"/>
      <c r="DE61" s="318"/>
      <c r="DF61" s="318"/>
      <c r="DG61" s="318"/>
      <c r="DH61" s="318"/>
      <c r="DI61" s="318"/>
      <c r="DJ61" s="318"/>
      <c r="DK61" s="318"/>
      <c r="DL61" s="318"/>
      <c r="DM61" s="318"/>
      <c r="DN61" s="319" t="n">
        <f aca="false">72400/1.3*0.8</f>
        <v>44553.8461538462</v>
      </c>
      <c r="DO61" s="319"/>
      <c r="DP61" s="319"/>
      <c r="DQ61" s="319"/>
      <c r="DR61" s="319"/>
      <c r="DS61" s="319"/>
      <c r="DT61" s="319"/>
      <c r="DU61" s="319"/>
      <c r="DV61" s="319"/>
      <c r="DW61" s="319"/>
      <c r="DX61" s="319"/>
      <c r="DY61" s="319"/>
      <c r="DZ61" s="319"/>
      <c r="EA61" s="319"/>
      <c r="EB61" s="319"/>
      <c r="EC61" s="319"/>
      <c r="ED61" s="318" t="n">
        <f aca="false">72400/1.3*0.5</f>
        <v>27846.1538461538</v>
      </c>
      <c r="EE61" s="318"/>
      <c r="EF61" s="318"/>
      <c r="EG61" s="318"/>
      <c r="EH61" s="318"/>
      <c r="EI61" s="318"/>
      <c r="EJ61" s="318"/>
      <c r="EK61" s="318"/>
      <c r="EL61" s="318"/>
      <c r="EM61" s="318"/>
      <c r="EN61" s="318"/>
      <c r="EO61" s="318"/>
      <c r="EP61" s="318"/>
      <c r="EQ61" s="318"/>
      <c r="ER61" s="318"/>
      <c r="ES61" s="318"/>
      <c r="ET61" s="318" t="n">
        <f aca="false">AT61*AD61*12</f>
        <v>1584960</v>
      </c>
      <c r="EU61" s="318"/>
      <c r="EV61" s="318"/>
      <c r="EW61" s="318"/>
      <c r="EX61" s="318"/>
      <c r="EY61" s="318"/>
      <c r="EZ61" s="318"/>
      <c r="FA61" s="318"/>
      <c r="FB61" s="318"/>
      <c r="FC61" s="318"/>
      <c r="FD61" s="318"/>
      <c r="FE61" s="318"/>
      <c r="FF61" s="318"/>
      <c r="FG61" s="318"/>
      <c r="FH61" s="318"/>
      <c r="FI61" s="318"/>
      <c r="FJ61" s="318"/>
    </row>
    <row r="62" s="315" customFormat="true" ht="41.25" hidden="true" customHeight="true" outlineLevel="0" collapsed="false">
      <c r="A62" s="316" t="s">
        <v>437</v>
      </c>
      <c r="B62" s="316"/>
      <c r="C62" s="316"/>
      <c r="D62" s="316"/>
      <c r="E62" s="316"/>
      <c r="F62" s="316"/>
      <c r="G62" s="317" t="s">
        <v>438</v>
      </c>
      <c r="H62" s="317"/>
      <c r="I62" s="317"/>
      <c r="J62" s="317"/>
      <c r="K62" s="317"/>
      <c r="L62" s="317"/>
      <c r="M62" s="317"/>
      <c r="N62" s="317"/>
      <c r="O62" s="317"/>
      <c r="P62" s="317"/>
      <c r="Q62" s="317"/>
      <c r="R62" s="317"/>
      <c r="S62" s="317"/>
      <c r="T62" s="317"/>
      <c r="U62" s="317"/>
      <c r="V62" s="317"/>
      <c r="W62" s="317"/>
      <c r="X62" s="317"/>
      <c r="Y62" s="317"/>
      <c r="Z62" s="317"/>
      <c r="AA62" s="317"/>
      <c r="AB62" s="317"/>
      <c r="AC62" s="317"/>
      <c r="AD62" s="318" t="n">
        <v>2</v>
      </c>
      <c r="AE62" s="318"/>
      <c r="AF62" s="318"/>
      <c r="AG62" s="318"/>
      <c r="AH62" s="318"/>
      <c r="AI62" s="318"/>
      <c r="AJ62" s="318"/>
      <c r="AK62" s="318"/>
      <c r="AL62" s="318"/>
      <c r="AM62" s="318"/>
      <c r="AN62" s="318"/>
      <c r="AO62" s="318"/>
      <c r="AP62" s="318"/>
      <c r="AQ62" s="318"/>
      <c r="AR62" s="318"/>
      <c r="AS62" s="318"/>
      <c r="AT62" s="318" t="n">
        <f aca="false">BK62+CC62+CV62</f>
        <v>118639.294</v>
      </c>
      <c r="AU62" s="318"/>
      <c r="AV62" s="318"/>
      <c r="AW62" s="318"/>
      <c r="AX62" s="318"/>
      <c r="AY62" s="318"/>
      <c r="AZ62" s="318"/>
      <c r="BA62" s="318"/>
      <c r="BB62" s="318"/>
      <c r="BC62" s="318"/>
      <c r="BD62" s="318"/>
      <c r="BE62" s="318"/>
      <c r="BF62" s="318"/>
      <c r="BG62" s="318"/>
      <c r="BH62" s="318"/>
      <c r="BI62" s="318"/>
      <c r="BJ62" s="318"/>
      <c r="BK62" s="318" t="n">
        <f aca="false">34326*1.04</f>
        <v>35699.04</v>
      </c>
      <c r="BL62" s="318"/>
      <c r="BM62" s="318"/>
      <c r="BN62" s="318"/>
      <c r="BO62" s="318"/>
      <c r="BP62" s="318"/>
      <c r="BQ62" s="318"/>
      <c r="BR62" s="318"/>
      <c r="BS62" s="318"/>
      <c r="BT62" s="318"/>
      <c r="BU62" s="318"/>
      <c r="BV62" s="318"/>
      <c r="BW62" s="318"/>
      <c r="BX62" s="318"/>
      <c r="BY62" s="318"/>
      <c r="BZ62" s="318"/>
      <c r="CA62" s="318"/>
      <c r="CB62" s="318"/>
      <c r="CC62" s="318" t="n">
        <v>65157.89</v>
      </c>
      <c r="CD62" s="318"/>
      <c r="CE62" s="318"/>
      <c r="CF62" s="318"/>
      <c r="CG62" s="318"/>
      <c r="CH62" s="318"/>
      <c r="CI62" s="318"/>
      <c r="CJ62" s="318"/>
      <c r="CK62" s="318"/>
      <c r="CL62" s="318"/>
      <c r="CM62" s="318"/>
      <c r="CN62" s="318"/>
      <c r="CO62" s="318"/>
      <c r="CP62" s="318"/>
      <c r="CQ62" s="318"/>
      <c r="CR62" s="318"/>
      <c r="CS62" s="318"/>
      <c r="CT62" s="318"/>
      <c r="CU62" s="318"/>
      <c r="CV62" s="318" t="n">
        <f aca="false">BK62*35%+9787.77-6849.16+292.11+2056.98</f>
        <v>17782.364</v>
      </c>
      <c r="CW62" s="318"/>
      <c r="CX62" s="318"/>
      <c r="CY62" s="318"/>
      <c r="CZ62" s="318"/>
      <c r="DA62" s="318"/>
      <c r="DB62" s="318"/>
      <c r="DC62" s="318"/>
      <c r="DD62" s="318"/>
      <c r="DE62" s="318"/>
      <c r="DF62" s="318"/>
      <c r="DG62" s="318"/>
      <c r="DH62" s="318"/>
      <c r="DI62" s="318"/>
      <c r="DJ62" s="318"/>
      <c r="DK62" s="318"/>
      <c r="DL62" s="318"/>
      <c r="DM62" s="318"/>
      <c r="DN62" s="319" t="n">
        <f aca="false">65157.89/1.3*0.8</f>
        <v>40097.1630769231</v>
      </c>
      <c r="DO62" s="319"/>
      <c r="DP62" s="319"/>
      <c r="DQ62" s="319"/>
      <c r="DR62" s="319"/>
      <c r="DS62" s="319"/>
      <c r="DT62" s="319"/>
      <c r="DU62" s="319"/>
      <c r="DV62" s="319"/>
      <c r="DW62" s="319"/>
      <c r="DX62" s="319"/>
      <c r="DY62" s="319"/>
      <c r="DZ62" s="319"/>
      <c r="EA62" s="319"/>
      <c r="EB62" s="319"/>
      <c r="EC62" s="319"/>
      <c r="ED62" s="318" t="n">
        <f aca="false">65157.89/1.3*0.5</f>
        <v>25060.7269230769</v>
      </c>
      <c r="EE62" s="318"/>
      <c r="EF62" s="318"/>
      <c r="EG62" s="318"/>
      <c r="EH62" s="318"/>
      <c r="EI62" s="318"/>
      <c r="EJ62" s="318"/>
      <c r="EK62" s="318"/>
      <c r="EL62" s="318"/>
      <c r="EM62" s="318"/>
      <c r="EN62" s="318"/>
      <c r="EO62" s="318"/>
      <c r="EP62" s="318"/>
      <c r="EQ62" s="318"/>
      <c r="ER62" s="318"/>
      <c r="ES62" s="318"/>
      <c r="ET62" s="318" t="n">
        <f aca="false">AT62*AD62*12</f>
        <v>2847343.056</v>
      </c>
      <c r="EU62" s="318"/>
      <c r="EV62" s="318"/>
      <c r="EW62" s="318"/>
      <c r="EX62" s="318"/>
      <c r="EY62" s="318"/>
      <c r="EZ62" s="318"/>
      <c r="FA62" s="318"/>
      <c r="FB62" s="318"/>
      <c r="FC62" s="318"/>
      <c r="FD62" s="318"/>
      <c r="FE62" s="318"/>
      <c r="FF62" s="318"/>
      <c r="FG62" s="318"/>
      <c r="FH62" s="318"/>
      <c r="FI62" s="318"/>
      <c r="FJ62" s="318"/>
    </row>
    <row r="63" s="315" customFormat="true" ht="15" hidden="true" customHeight="true" outlineLevel="0" collapsed="false">
      <c r="A63" s="320" t="s">
        <v>439</v>
      </c>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18" t="n">
        <f aca="false">AD62+AD61</f>
        <v>3</v>
      </c>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18"/>
      <c r="ED63" s="318"/>
      <c r="EE63" s="318"/>
      <c r="EF63" s="318"/>
      <c r="EG63" s="318"/>
      <c r="EH63" s="318"/>
      <c r="EI63" s="318"/>
      <c r="EJ63" s="318"/>
      <c r="EK63" s="318"/>
      <c r="EL63" s="318"/>
      <c r="EM63" s="318"/>
      <c r="EN63" s="318"/>
      <c r="EO63" s="318"/>
      <c r="EP63" s="318"/>
      <c r="EQ63" s="318"/>
      <c r="ER63" s="318"/>
      <c r="ES63" s="318"/>
      <c r="ET63" s="318" t="n">
        <f aca="false">ET61+ET62</f>
        <v>4432303.056</v>
      </c>
      <c r="EU63" s="318"/>
      <c r="EV63" s="318"/>
      <c r="EW63" s="318"/>
      <c r="EX63" s="318"/>
      <c r="EY63" s="318"/>
      <c r="EZ63" s="318"/>
      <c r="FA63" s="318"/>
      <c r="FB63" s="318"/>
      <c r="FC63" s="318"/>
      <c r="FD63" s="318"/>
      <c r="FE63" s="318"/>
      <c r="FF63" s="318"/>
      <c r="FG63" s="318"/>
      <c r="FH63" s="318"/>
      <c r="FI63" s="318"/>
      <c r="FJ63" s="318"/>
      <c r="FL63" s="324"/>
      <c r="FM63" s="324"/>
      <c r="FN63" s="324"/>
      <c r="FO63" s="324"/>
      <c r="FP63" s="324"/>
      <c r="FQ63" s="324"/>
      <c r="FR63" s="324"/>
      <c r="FS63" s="324"/>
      <c r="FT63" s="324"/>
      <c r="FU63" s="324"/>
      <c r="FV63" s="324"/>
      <c r="FW63" s="324"/>
      <c r="FX63" s="324"/>
      <c r="FY63" s="324"/>
      <c r="FZ63" s="324"/>
      <c r="GA63" s="324"/>
      <c r="GB63" s="324"/>
      <c r="GC63" s="324"/>
      <c r="GD63" s="324"/>
    </row>
    <row r="64" s="315" customFormat="true" ht="14.25" hidden="true" customHeight="true" outlineLevel="0" collapsed="false">
      <c r="A64" s="323" t="s">
        <v>440</v>
      </c>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323"/>
      <c r="CA64" s="323"/>
      <c r="CB64" s="323"/>
      <c r="CC64" s="323"/>
      <c r="CD64" s="323"/>
      <c r="CE64" s="323"/>
      <c r="CF64" s="323"/>
      <c r="CG64" s="323"/>
      <c r="CH64" s="323"/>
      <c r="CI64" s="323"/>
      <c r="CJ64" s="323"/>
      <c r="CK64" s="323"/>
      <c r="CL64" s="323"/>
      <c r="CM64" s="323"/>
      <c r="CN64" s="323"/>
      <c r="CO64" s="323"/>
      <c r="CP64" s="323"/>
      <c r="CQ64" s="323"/>
      <c r="CR64" s="323"/>
      <c r="CS64" s="323"/>
      <c r="CT64" s="323"/>
      <c r="CU64" s="323"/>
      <c r="CV64" s="323"/>
      <c r="CW64" s="323"/>
      <c r="CX64" s="323"/>
      <c r="CY64" s="323"/>
      <c r="CZ64" s="323"/>
      <c r="DA64" s="323"/>
      <c r="DB64" s="323"/>
      <c r="DC64" s="323"/>
      <c r="DD64" s="323"/>
      <c r="DE64" s="323"/>
      <c r="DF64" s="323"/>
      <c r="DG64" s="323"/>
      <c r="DH64" s="323"/>
      <c r="DI64" s="323"/>
      <c r="DJ64" s="323"/>
      <c r="DK64" s="323"/>
      <c r="DL64" s="323"/>
      <c r="DM64" s="323"/>
      <c r="DN64" s="323"/>
      <c r="DO64" s="323"/>
      <c r="DP64" s="323"/>
      <c r="DQ64" s="323"/>
      <c r="DR64" s="323"/>
      <c r="DS64" s="323"/>
      <c r="DT64" s="323"/>
      <c r="DU64" s="323"/>
      <c r="DV64" s="323"/>
      <c r="DW64" s="323"/>
      <c r="DX64" s="323"/>
      <c r="DY64" s="323"/>
      <c r="DZ64" s="323"/>
      <c r="EA64" s="323"/>
      <c r="EB64" s="323"/>
      <c r="EC64" s="323"/>
      <c r="ED64" s="323"/>
      <c r="EE64" s="323"/>
      <c r="EF64" s="323"/>
      <c r="EG64" s="323"/>
      <c r="EH64" s="323"/>
      <c r="EI64" s="323"/>
      <c r="EJ64" s="323"/>
      <c r="EK64" s="323"/>
      <c r="EL64" s="323"/>
      <c r="EM64" s="323"/>
      <c r="EN64" s="323"/>
      <c r="EO64" s="323"/>
      <c r="EP64" s="323"/>
      <c r="EQ64" s="323"/>
      <c r="ER64" s="323"/>
      <c r="ES64" s="323"/>
      <c r="ET64" s="323"/>
      <c r="EU64" s="323"/>
      <c r="EV64" s="323"/>
      <c r="EW64" s="323"/>
      <c r="EX64" s="323"/>
      <c r="EY64" s="323"/>
      <c r="EZ64" s="323"/>
      <c r="FA64" s="323"/>
      <c r="FB64" s="323"/>
      <c r="FC64" s="323"/>
      <c r="FD64" s="323"/>
      <c r="FE64" s="323"/>
      <c r="FF64" s="323"/>
      <c r="FG64" s="323"/>
      <c r="FH64" s="323"/>
      <c r="FI64" s="323"/>
      <c r="FJ64" s="323"/>
      <c r="FN64" s="324"/>
      <c r="FO64" s="324"/>
      <c r="FP64" s="324"/>
      <c r="FQ64" s="324"/>
      <c r="FR64" s="324"/>
      <c r="FS64" s="324"/>
      <c r="FT64" s="324"/>
      <c r="FU64" s="324"/>
      <c r="FV64" s="324"/>
      <c r="FW64" s="324"/>
      <c r="FX64" s="324"/>
      <c r="FY64" s="324"/>
      <c r="FZ64" s="324"/>
      <c r="GA64" s="324"/>
      <c r="GB64" s="324"/>
      <c r="GC64" s="324"/>
      <c r="GD64" s="324"/>
      <c r="GE64" s="324"/>
    </row>
    <row r="65" s="315" customFormat="true" ht="12.75" hidden="true" customHeight="true" outlineLevel="0" collapsed="false">
      <c r="A65" s="316" t="s">
        <v>441</v>
      </c>
      <c r="B65" s="316"/>
      <c r="C65" s="316"/>
      <c r="D65" s="316"/>
      <c r="E65" s="316"/>
      <c r="F65" s="316"/>
      <c r="G65" s="317" t="s">
        <v>442</v>
      </c>
      <c r="H65" s="317"/>
      <c r="I65" s="317"/>
      <c r="J65" s="317"/>
      <c r="K65" s="317"/>
      <c r="L65" s="317"/>
      <c r="M65" s="317"/>
      <c r="N65" s="317"/>
      <c r="O65" s="317"/>
      <c r="P65" s="317"/>
      <c r="Q65" s="317"/>
      <c r="R65" s="317"/>
      <c r="S65" s="317"/>
      <c r="T65" s="317"/>
      <c r="U65" s="317"/>
      <c r="V65" s="317"/>
      <c r="W65" s="317"/>
      <c r="X65" s="317"/>
      <c r="Y65" s="317"/>
      <c r="Z65" s="317"/>
      <c r="AA65" s="317"/>
      <c r="AB65" s="317"/>
      <c r="AC65" s="317"/>
      <c r="AD65" s="318" t="n">
        <v>27.9</v>
      </c>
      <c r="AE65" s="318"/>
      <c r="AF65" s="318"/>
      <c r="AG65" s="318"/>
      <c r="AH65" s="318"/>
      <c r="AI65" s="318"/>
      <c r="AJ65" s="318"/>
      <c r="AK65" s="318"/>
      <c r="AL65" s="318"/>
      <c r="AM65" s="318"/>
      <c r="AN65" s="318"/>
      <c r="AO65" s="318"/>
      <c r="AP65" s="318"/>
      <c r="AQ65" s="318"/>
      <c r="AR65" s="318"/>
      <c r="AS65" s="318"/>
      <c r="AT65" s="318" t="n">
        <f aca="false">BK65+CC65+CV65</f>
        <v>84074.99692</v>
      </c>
      <c r="AU65" s="318"/>
      <c r="AV65" s="318"/>
      <c r="AW65" s="318"/>
      <c r="AX65" s="318"/>
      <c r="AY65" s="318"/>
      <c r="AZ65" s="318"/>
      <c r="BA65" s="318"/>
      <c r="BB65" s="318"/>
      <c r="BC65" s="318"/>
      <c r="BD65" s="318"/>
      <c r="BE65" s="318"/>
      <c r="BF65" s="318"/>
      <c r="BG65" s="318"/>
      <c r="BH65" s="318"/>
      <c r="BI65" s="318"/>
      <c r="BJ65" s="318"/>
      <c r="BK65" s="318" t="n">
        <f aca="false">11151.23*1.04</f>
        <v>11597.2792</v>
      </c>
      <c r="BL65" s="318"/>
      <c r="BM65" s="318"/>
      <c r="BN65" s="318"/>
      <c r="BO65" s="318"/>
      <c r="BP65" s="318"/>
      <c r="BQ65" s="318"/>
      <c r="BR65" s="318"/>
      <c r="BS65" s="318"/>
      <c r="BT65" s="318"/>
      <c r="BU65" s="318"/>
      <c r="BV65" s="318"/>
      <c r="BW65" s="318"/>
      <c r="BX65" s="318"/>
      <c r="BY65" s="318"/>
      <c r="BZ65" s="318"/>
      <c r="CA65" s="318"/>
      <c r="CB65" s="318"/>
      <c r="CC65" s="318" t="n">
        <f aca="false">19570.41+18444.21+2850</f>
        <v>40864.62</v>
      </c>
      <c r="CD65" s="318"/>
      <c r="CE65" s="318"/>
      <c r="CF65" s="318"/>
      <c r="CG65" s="318"/>
      <c r="CH65" s="318"/>
      <c r="CI65" s="318"/>
      <c r="CJ65" s="318"/>
      <c r="CK65" s="318"/>
      <c r="CL65" s="318"/>
      <c r="CM65" s="318"/>
      <c r="CN65" s="318"/>
      <c r="CO65" s="318"/>
      <c r="CP65" s="318"/>
      <c r="CQ65" s="318"/>
      <c r="CR65" s="318"/>
      <c r="CS65" s="318"/>
      <c r="CT65" s="318"/>
      <c r="CU65" s="318"/>
      <c r="CV65" s="318" t="n">
        <f aca="false">BK65*35%+24704.05+2850</f>
        <v>31613.09772</v>
      </c>
      <c r="CW65" s="318"/>
      <c r="CX65" s="318"/>
      <c r="CY65" s="318"/>
      <c r="CZ65" s="318"/>
      <c r="DA65" s="318"/>
      <c r="DB65" s="318"/>
      <c r="DC65" s="318"/>
      <c r="DD65" s="318"/>
      <c r="DE65" s="318"/>
      <c r="DF65" s="318"/>
      <c r="DG65" s="318"/>
      <c r="DH65" s="318"/>
      <c r="DI65" s="318"/>
      <c r="DJ65" s="318"/>
      <c r="DK65" s="318"/>
      <c r="DL65" s="318"/>
      <c r="DM65" s="318"/>
      <c r="DN65" s="318" t="n">
        <f aca="false">21167.36/1.3*0.8</f>
        <v>13026.0676923077</v>
      </c>
      <c r="DO65" s="318"/>
      <c r="DP65" s="318"/>
      <c r="DQ65" s="318"/>
      <c r="DR65" s="318"/>
      <c r="DS65" s="318"/>
      <c r="DT65" s="318"/>
      <c r="DU65" s="318"/>
      <c r="DV65" s="318"/>
      <c r="DW65" s="318"/>
      <c r="DX65" s="318"/>
      <c r="DY65" s="318"/>
      <c r="DZ65" s="318"/>
      <c r="EA65" s="318"/>
      <c r="EB65" s="318"/>
      <c r="EC65" s="318"/>
      <c r="ED65" s="318" t="n">
        <f aca="false">21167.36/1.3*0.5</f>
        <v>8141.29230769231</v>
      </c>
      <c r="EE65" s="318"/>
      <c r="EF65" s="318"/>
      <c r="EG65" s="318"/>
      <c r="EH65" s="318"/>
      <c r="EI65" s="318"/>
      <c r="EJ65" s="318"/>
      <c r="EK65" s="318"/>
      <c r="EL65" s="318"/>
      <c r="EM65" s="318"/>
      <c r="EN65" s="318"/>
      <c r="EO65" s="318"/>
      <c r="EP65" s="318"/>
      <c r="EQ65" s="318"/>
      <c r="ER65" s="318"/>
      <c r="ES65" s="318"/>
      <c r="ET65" s="318" t="n">
        <f aca="false">AD65*AT65*12</f>
        <v>28148308.968816</v>
      </c>
      <c r="EU65" s="318"/>
      <c r="EV65" s="318"/>
      <c r="EW65" s="318"/>
      <c r="EX65" s="318"/>
      <c r="EY65" s="318"/>
      <c r="EZ65" s="318"/>
      <c r="FA65" s="318"/>
      <c r="FB65" s="318"/>
      <c r="FC65" s="318"/>
      <c r="FD65" s="318"/>
      <c r="FE65" s="318"/>
      <c r="FF65" s="318"/>
      <c r="FG65" s="318"/>
      <c r="FH65" s="318"/>
      <c r="FI65" s="318"/>
      <c r="FJ65" s="318"/>
      <c r="FP65" s="324"/>
      <c r="FQ65" s="324"/>
      <c r="FR65" s="324"/>
      <c r="FS65" s="324"/>
      <c r="FT65" s="324"/>
      <c r="FU65" s="324"/>
      <c r="FV65" s="324"/>
      <c r="FW65" s="324"/>
      <c r="FX65" s="324"/>
      <c r="FY65" s="324"/>
      <c r="FZ65" s="324"/>
      <c r="GA65" s="324"/>
      <c r="GB65" s="324"/>
      <c r="GC65" s="324"/>
      <c r="GD65" s="324"/>
      <c r="GE65" s="324"/>
      <c r="GF65" s="324"/>
    </row>
    <row r="66" s="315" customFormat="true" ht="27.75" hidden="true" customHeight="true" outlineLevel="0" collapsed="false">
      <c r="A66" s="318" t="s">
        <v>443</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t="n">
        <f aca="false">AD65</f>
        <v>27.9</v>
      </c>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18"/>
      <c r="EJ66" s="318"/>
      <c r="EK66" s="318"/>
      <c r="EL66" s="318"/>
      <c r="EM66" s="318"/>
      <c r="EN66" s="318"/>
      <c r="EO66" s="318"/>
      <c r="EP66" s="318"/>
      <c r="EQ66" s="318"/>
      <c r="ER66" s="318"/>
      <c r="ES66" s="318"/>
      <c r="ET66" s="318" t="n">
        <f aca="false">ET65</f>
        <v>28148308.968816</v>
      </c>
      <c r="EU66" s="318"/>
      <c r="EV66" s="318"/>
      <c r="EW66" s="318"/>
      <c r="EX66" s="318"/>
      <c r="EY66" s="318"/>
      <c r="EZ66" s="318"/>
      <c r="FA66" s="318"/>
      <c r="FB66" s="318"/>
      <c r="FC66" s="318"/>
      <c r="FD66" s="318"/>
      <c r="FE66" s="318"/>
      <c r="FF66" s="318"/>
      <c r="FG66" s="318"/>
      <c r="FH66" s="318"/>
      <c r="FI66" s="318"/>
      <c r="FJ66" s="318"/>
    </row>
    <row r="67" s="315" customFormat="true" ht="12.75" hidden="true" customHeight="true" outlineLevel="0" collapsed="false">
      <c r="A67" s="316" t="s">
        <v>444</v>
      </c>
      <c r="B67" s="316"/>
      <c r="C67" s="316"/>
      <c r="D67" s="316"/>
      <c r="E67" s="316"/>
      <c r="F67" s="316"/>
      <c r="G67" s="317" t="s">
        <v>445</v>
      </c>
      <c r="H67" s="317"/>
      <c r="I67" s="317"/>
      <c r="J67" s="317"/>
      <c r="K67" s="317"/>
      <c r="L67" s="317"/>
      <c r="M67" s="317"/>
      <c r="N67" s="317"/>
      <c r="O67" s="317"/>
      <c r="P67" s="317"/>
      <c r="Q67" s="317"/>
      <c r="R67" s="317"/>
      <c r="S67" s="317"/>
      <c r="T67" s="317"/>
      <c r="U67" s="317"/>
      <c r="V67" s="317"/>
      <c r="W67" s="317"/>
      <c r="X67" s="317"/>
      <c r="Y67" s="317"/>
      <c r="Z67" s="317"/>
      <c r="AA67" s="317"/>
      <c r="AB67" s="317"/>
      <c r="AC67" s="317"/>
      <c r="AD67" s="318" t="n">
        <v>1</v>
      </c>
      <c r="AE67" s="318"/>
      <c r="AF67" s="318"/>
      <c r="AG67" s="318"/>
      <c r="AH67" s="318"/>
      <c r="AI67" s="318"/>
      <c r="AJ67" s="318"/>
      <c r="AK67" s="318"/>
      <c r="AL67" s="318"/>
      <c r="AM67" s="318"/>
      <c r="AN67" s="318"/>
      <c r="AO67" s="318"/>
      <c r="AP67" s="318"/>
      <c r="AQ67" s="318"/>
      <c r="AR67" s="318"/>
      <c r="AS67" s="318"/>
      <c r="AT67" s="318" t="n">
        <f aca="false">BK67+CC67+CV67</f>
        <v>84075.00148</v>
      </c>
      <c r="AU67" s="318"/>
      <c r="AV67" s="318"/>
      <c r="AW67" s="318"/>
      <c r="AX67" s="318"/>
      <c r="AY67" s="318"/>
      <c r="AZ67" s="318"/>
      <c r="BA67" s="318"/>
      <c r="BB67" s="318"/>
      <c r="BC67" s="318"/>
      <c r="BD67" s="318"/>
      <c r="BE67" s="318"/>
      <c r="BF67" s="318"/>
      <c r="BG67" s="318"/>
      <c r="BH67" s="318"/>
      <c r="BI67" s="318"/>
      <c r="BJ67" s="318"/>
      <c r="BK67" s="318" t="n">
        <f aca="false">8010.9*1.04</f>
        <v>8331.336</v>
      </c>
      <c r="BL67" s="318"/>
      <c r="BM67" s="318"/>
      <c r="BN67" s="318"/>
      <c r="BO67" s="318"/>
      <c r="BP67" s="318"/>
      <c r="BQ67" s="318"/>
      <c r="BR67" s="318"/>
      <c r="BS67" s="318"/>
      <c r="BT67" s="318"/>
      <c r="BU67" s="318"/>
      <c r="BV67" s="318"/>
      <c r="BW67" s="318"/>
      <c r="BX67" s="318"/>
      <c r="BY67" s="318"/>
      <c r="BZ67" s="318"/>
      <c r="CA67" s="318"/>
      <c r="CB67" s="318"/>
      <c r="CC67" s="318" t="n">
        <f aca="false">(14059.1295+23319.58)*1.04+2467.13+2850</f>
        <v>44190.98788</v>
      </c>
      <c r="CD67" s="318"/>
      <c r="CE67" s="318"/>
      <c r="CF67" s="318"/>
      <c r="CG67" s="318"/>
      <c r="CH67" s="318"/>
      <c r="CI67" s="318"/>
      <c r="CJ67" s="318"/>
      <c r="CK67" s="318"/>
      <c r="CL67" s="318"/>
      <c r="CM67" s="318"/>
      <c r="CN67" s="318"/>
      <c r="CO67" s="318"/>
      <c r="CP67" s="318"/>
      <c r="CQ67" s="318"/>
      <c r="CR67" s="318"/>
      <c r="CS67" s="318"/>
      <c r="CT67" s="318"/>
      <c r="CU67" s="318"/>
      <c r="CV67" s="318" t="n">
        <f aca="false">BK67*35%+23319.58+2467.13+2850</f>
        <v>31552.6776</v>
      </c>
      <c r="CW67" s="318"/>
      <c r="CX67" s="318"/>
      <c r="CY67" s="318"/>
      <c r="CZ67" s="318"/>
      <c r="DA67" s="318"/>
      <c r="DB67" s="318"/>
      <c r="DC67" s="318"/>
      <c r="DD67" s="318"/>
      <c r="DE67" s="318"/>
      <c r="DF67" s="318"/>
      <c r="DG67" s="318"/>
      <c r="DH67" s="318"/>
      <c r="DI67" s="318"/>
      <c r="DJ67" s="318"/>
      <c r="DK67" s="318"/>
      <c r="DL67" s="318"/>
      <c r="DM67" s="318"/>
      <c r="DN67" s="318" t="n">
        <f aca="false">15206.36/1.3*0.8</f>
        <v>9357.76</v>
      </c>
      <c r="DO67" s="318"/>
      <c r="DP67" s="318"/>
      <c r="DQ67" s="318"/>
      <c r="DR67" s="318"/>
      <c r="DS67" s="318"/>
      <c r="DT67" s="318"/>
      <c r="DU67" s="318"/>
      <c r="DV67" s="318"/>
      <c r="DW67" s="318"/>
      <c r="DX67" s="318"/>
      <c r="DY67" s="318"/>
      <c r="DZ67" s="318"/>
      <c r="EA67" s="318"/>
      <c r="EB67" s="318"/>
      <c r="EC67" s="318"/>
      <c r="ED67" s="318" t="n">
        <f aca="false">15206.36/1.3*0.5</f>
        <v>5848.6</v>
      </c>
      <c r="EE67" s="318"/>
      <c r="EF67" s="318"/>
      <c r="EG67" s="318"/>
      <c r="EH67" s="318"/>
      <c r="EI67" s="318"/>
      <c r="EJ67" s="318"/>
      <c r="EK67" s="318"/>
      <c r="EL67" s="318"/>
      <c r="EM67" s="318"/>
      <c r="EN67" s="318"/>
      <c r="EO67" s="318"/>
      <c r="EP67" s="318"/>
      <c r="EQ67" s="318"/>
      <c r="ER67" s="318"/>
      <c r="ES67" s="318"/>
      <c r="ET67" s="318" t="n">
        <f aca="false">AD67*AT67*12</f>
        <v>1008900.01776</v>
      </c>
      <c r="EU67" s="318"/>
      <c r="EV67" s="318"/>
      <c r="EW67" s="318"/>
      <c r="EX67" s="318"/>
      <c r="EY67" s="318"/>
      <c r="EZ67" s="318"/>
      <c r="FA67" s="318"/>
      <c r="FB67" s="318"/>
      <c r="FC67" s="318"/>
      <c r="FD67" s="318"/>
      <c r="FE67" s="318"/>
      <c r="FF67" s="318"/>
      <c r="FG67" s="318"/>
      <c r="FH67" s="318"/>
      <c r="FI67" s="318"/>
      <c r="FJ67" s="318"/>
      <c r="FP67" s="324"/>
      <c r="FQ67" s="324"/>
      <c r="FR67" s="324"/>
      <c r="FS67" s="324"/>
      <c r="FT67" s="324"/>
      <c r="FU67" s="324"/>
      <c r="FV67" s="324"/>
      <c r="FW67" s="324"/>
      <c r="FX67" s="324"/>
      <c r="FY67" s="324"/>
      <c r="FZ67" s="324"/>
      <c r="GA67" s="324"/>
      <c r="GB67" s="324"/>
      <c r="GC67" s="324"/>
      <c r="GD67" s="324"/>
      <c r="GE67" s="324"/>
      <c r="GF67" s="324"/>
    </row>
    <row r="68" s="315" customFormat="true" ht="27.75" hidden="true" customHeight="true" outlineLevel="0" collapsed="false">
      <c r="A68" s="318" t="s">
        <v>443</v>
      </c>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t="n">
        <f aca="false">AD67</f>
        <v>1</v>
      </c>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c r="EB68" s="318"/>
      <c r="EC68" s="318"/>
      <c r="ED68" s="318"/>
      <c r="EE68" s="318"/>
      <c r="EF68" s="318"/>
      <c r="EG68" s="318"/>
      <c r="EH68" s="318"/>
      <c r="EI68" s="318"/>
      <c r="EJ68" s="318"/>
      <c r="EK68" s="318"/>
      <c r="EL68" s="318"/>
      <c r="EM68" s="318"/>
      <c r="EN68" s="318"/>
      <c r="EO68" s="318"/>
      <c r="EP68" s="318"/>
      <c r="EQ68" s="318"/>
      <c r="ER68" s="318"/>
      <c r="ES68" s="318"/>
      <c r="ET68" s="318" t="n">
        <f aca="false">ET67</f>
        <v>1008900.01776</v>
      </c>
      <c r="EU68" s="318"/>
      <c r="EV68" s="318"/>
      <c r="EW68" s="318"/>
      <c r="EX68" s="318"/>
      <c r="EY68" s="318"/>
      <c r="EZ68" s="318"/>
      <c r="FA68" s="318"/>
      <c r="FB68" s="318"/>
      <c r="FC68" s="318"/>
      <c r="FD68" s="318"/>
      <c r="FE68" s="318"/>
      <c r="FF68" s="318"/>
      <c r="FG68" s="318"/>
      <c r="FH68" s="318"/>
      <c r="FI68" s="318"/>
      <c r="FJ68" s="318"/>
    </row>
    <row r="69" s="315" customFormat="true" ht="14.25" hidden="true" customHeight="true" outlineLevel="0" collapsed="false">
      <c r="A69" s="323" t="s">
        <v>446</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323"/>
      <c r="BY69" s="323"/>
      <c r="BZ69" s="323"/>
      <c r="CA69" s="323"/>
      <c r="CB69" s="323"/>
      <c r="CC69" s="323"/>
      <c r="CD69" s="323"/>
      <c r="CE69" s="323"/>
      <c r="CF69" s="323"/>
      <c r="CG69" s="323"/>
      <c r="CH69" s="323"/>
      <c r="CI69" s="323"/>
      <c r="CJ69" s="323"/>
      <c r="CK69" s="323"/>
      <c r="CL69" s="323"/>
      <c r="CM69" s="323"/>
      <c r="CN69" s="323"/>
      <c r="CO69" s="323"/>
      <c r="CP69" s="323"/>
      <c r="CQ69" s="323"/>
      <c r="CR69" s="323"/>
      <c r="CS69" s="323"/>
      <c r="CT69" s="323"/>
      <c r="CU69" s="323"/>
      <c r="CV69" s="323"/>
      <c r="CW69" s="323"/>
      <c r="CX69" s="323"/>
      <c r="CY69" s="323"/>
      <c r="CZ69" s="323"/>
      <c r="DA69" s="323"/>
      <c r="DB69" s="323"/>
      <c r="DC69" s="323"/>
      <c r="DD69" s="323"/>
      <c r="DE69" s="323"/>
      <c r="DF69" s="323"/>
      <c r="DG69" s="323"/>
      <c r="DH69" s="323"/>
      <c r="DI69" s="323"/>
      <c r="DJ69" s="323"/>
      <c r="DK69" s="323"/>
      <c r="DL69" s="323"/>
      <c r="DM69" s="323"/>
      <c r="DN69" s="323"/>
      <c r="DO69" s="323"/>
      <c r="DP69" s="323"/>
      <c r="DQ69" s="323"/>
      <c r="DR69" s="323"/>
      <c r="DS69" s="323"/>
      <c r="DT69" s="323"/>
      <c r="DU69" s="323"/>
      <c r="DV69" s="323"/>
      <c r="DW69" s="323"/>
      <c r="DX69" s="323"/>
      <c r="DY69" s="323"/>
      <c r="DZ69" s="323"/>
      <c r="EA69" s="323"/>
      <c r="EB69" s="323"/>
      <c r="EC69" s="323"/>
      <c r="ED69" s="323"/>
      <c r="EE69" s="323"/>
      <c r="EF69" s="323"/>
      <c r="EG69" s="323"/>
      <c r="EH69" s="323"/>
      <c r="EI69" s="323"/>
      <c r="EJ69" s="323"/>
      <c r="EK69" s="323"/>
      <c r="EL69" s="323"/>
      <c r="EM69" s="323"/>
      <c r="EN69" s="323"/>
      <c r="EO69" s="323"/>
      <c r="EP69" s="323"/>
      <c r="EQ69" s="323"/>
      <c r="ER69" s="323"/>
      <c r="ES69" s="323"/>
      <c r="ET69" s="323"/>
      <c r="EU69" s="323"/>
      <c r="EV69" s="323"/>
      <c r="EW69" s="323"/>
      <c r="EX69" s="323"/>
      <c r="EY69" s="323"/>
      <c r="EZ69" s="323"/>
      <c r="FA69" s="323"/>
      <c r="FB69" s="323"/>
      <c r="FC69" s="323"/>
      <c r="FD69" s="323"/>
      <c r="FE69" s="323"/>
      <c r="FF69" s="323"/>
      <c r="FG69" s="323"/>
      <c r="FH69" s="323"/>
      <c r="FI69" s="323"/>
      <c r="FJ69" s="323"/>
    </row>
    <row r="70" s="315" customFormat="true" ht="12.75" hidden="true" customHeight="true" outlineLevel="0" collapsed="false">
      <c r="A70" s="316" t="s">
        <v>447</v>
      </c>
      <c r="B70" s="316"/>
      <c r="C70" s="316"/>
      <c r="D70" s="316"/>
      <c r="E70" s="316"/>
      <c r="F70" s="316"/>
      <c r="G70" s="317" t="s">
        <v>448</v>
      </c>
      <c r="H70" s="317"/>
      <c r="I70" s="317"/>
      <c r="J70" s="317"/>
      <c r="K70" s="317"/>
      <c r="L70" s="317"/>
      <c r="M70" s="317"/>
      <c r="N70" s="317"/>
      <c r="O70" s="317"/>
      <c r="P70" s="317"/>
      <c r="Q70" s="317"/>
      <c r="R70" s="317"/>
      <c r="S70" s="317"/>
      <c r="T70" s="317"/>
      <c r="U70" s="317"/>
      <c r="V70" s="317"/>
      <c r="W70" s="317"/>
      <c r="X70" s="317"/>
      <c r="Y70" s="317"/>
      <c r="Z70" s="317"/>
      <c r="AA70" s="317"/>
      <c r="AB70" s="317"/>
      <c r="AC70" s="317"/>
      <c r="AD70" s="318" t="n">
        <v>19.1</v>
      </c>
      <c r="AE70" s="318"/>
      <c r="AF70" s="318"/>
      <c r="AG70" s="318"/>
      <c r="AH70" s="318"/>
      <c r="AI70" s="318"/>
      <c r="AJ70" s="318"/>
      <c r="AK70" s="318"/>
      <c r="AL70" s="318"/>
      <c r="AM70" s="318"/>
      <c r="AN70" s="318"/>
      <c r="AO70" s="318"/>
      <c r="AP70" s="318"/>
      <c r="AQ70" s="318"/>
      <c r="AR70" s="318"/>
      <c r="AS70" s="318"/>
      <c r="AT70" s="318" t="n">
        <f aca="false">BK70+CC70+CV70</f>
        <v>66353.09499</v>
      </c>
      <c r="AU70" s="318"/>
      <c r="AV70" s="318"/>
      <c r="AW70" s="318"/>
      <c r="AX70" s="318"/>
      <c r="AY70" s="318"/>
      <c r="AZ70" s="318"/>
      <c r="BA70" s="318"/>
      <c r="BB70" s="318"/>
      <c r="BC70" s="318"/>
      <c r="BD70" s="318"/>
      <c r="BE70" s="318"/>
      <c r="BF70" s="318"/>
      <c r="BG70" s="318"/>
      <c r="BH70" s="318"/>
      <c r="BI70" s="318"/>
      <c r="BJ70" s="318"/>
      <c r="BK70" s="318" t="n">
        <f aca="false">5692.61*1.04</f>
        <v>5920.3144</v>
      </c>
      <c r="BL70" s="318"/>
      <c r="BM70" s="318"/>
      <c r="BN70" s="318"/>
      <c r="BO70" s="318"/>
      <c r="BP70" s="318"/>
      <c r="BQ70" s="318"/>
      <c r="BR70" s="318"/>
      <c r="BS70" s="318"/>
      <c r="BT70" s="318"/>
      <c r="BU70" s="318"/>
      <c r="BV70" s="318"/>
      <c r="BW70" s="318"/>
      <c r="BX70" s="318"/>
      <c r="BY70" s="318"/>
      <c r="BZ70" s="318"/>
      <c r="CA70" s="318"/>
      <c r="CB70" s="318"/>
      <c r="CC70" s="318" t="n">
        <f aca="false">9990.53055+20112.2+3176.91+895.96</f>
        <v>34175.60055</v>
      </c>
      <c r="CD70" s="318"/>
      <c r="CE70" s="318"/>
      <c r="CF70" s="318"/>
      <c r="CG70" s="318"/>
      <c r="CH70" s="318"/>
      <c r="CI70" s="318"/>
      <c r="CJ70" s="318"/>
      <c r="CK70" s="318"/>
      <c r="CL70" s="318"/>
      <c r="CM70" s="318"/>
      <c r="CN70" s="318"/>
      <c r="CO70" s="318"/>
      <c r="CP70" s="318"/>
      <c r="CQ70" s="318"/>
      <c r="CR70" s="318"/>
      <c r="CS70" s="318"/>
      <c r="CT70" s="318"/>
      <c r="CU70" s="318"/>
      <c r="CV70" s="318" t="n">
        <f aca="false">BK70*35%+20000+112.21+3176.9+895.96</f>
        <v>26257.18004</v>
      </c>
      <c r="CW70" s="318"/>
      <c r="CX70" s="318"/>
      <c r="CY70" s="318"/>
      <c r="CZ70" s="318"/>
      <c r="DA70" s="318"/>
      <c r="DB70" s="318"/>
      <c r="DC70" s="318"/>
      <c r="DD70" s="318"/>
      <c r="DE70" s="318"/>
      <c r="DF70" s="318"/>
      <c r="DG70" s="318"/>
      <c r="DH70" s="318"/>
      <c r="DI70" s="318"/>
      <c r="DJ70" s="318"/>
      <c r="DK70" s="318"/>
      <c r="DL70" s="318"/>
      <c r="DM70" s="318"/>
      <c r="DN70" s="318" t="n">
        <f aca="false">10816/1.3*0.8</f>
        <v>6656</v>
      </c>
      <c r="DO70" s="318"/>
      <c r="DP70" s="318"/>
      <c r="DQ70" s="318"/>
      <c r="DR70" s="318"/>
      <c r="DS70" s="318"/>
      <c r="DT70" s="318"/>
      <c r="DU70" s="318"/>
      <c r="DV70" s="318"/>
      <c r="DW70" s="318"/>
      <c r="DX70" s="318"/>
      <c r="DY70" s="318"/>
      <c r="DZ70" s="318"/>
      <c r="EA70" s="318"/>
      <c r="EB70" s="318"/>
      <c r="EC70" s="318"/>
      <c r="ED70" s="318" t="n">
        <f aca="false">10816/1.3*0.5</f>
        <v>4160</v>
      </c>
      <c r="EE70" s="318"/>
      <c r="EF70" s="318"/>
      <c r="EG70" s="318"/>
      <c r="EH70" s="318"/>
      <c r="EI70" s="318"/>
      <c r="EJ70" s="318"/>
      <c r="EK70" s="318"/>
      <c r="EL70" s="318"/>
      <c r="EM70" s="318"/>
      <c r="EN70" s="318"/>
      <c r="EO70" s="318"/>
      <c r="EP70" s="318"/>
      <c r="EQ70" s="318"/>
      <c r="ER70" s="318"/>
      <c r="ES70" s="318"/>
      <c r="ET70" s="318" t="n">
        <f aca="false">AD70*AT70*12</f>
        <v>15208129.371708</v>
      </c>
      <c r="EU70" s="318"/>
      <c r="EV70" s="318"/>
      <c r="EW70" s="318"/>
      <c r="EX70" s="318"/>
      <c r="EY70" s="318"/>
      <c r="EZ70" s="318"/>
      <c r="FA70" s="318"/>
      <c r="FB70" s="318"/>
      <c r="FC70" s="318"/>
      <c r="FD70" s="318"/>
      <c r="FE70" s="318"/>
      <c r="FF70" s="318"/>
      <c r="FG70" s="318"/>
      <c r="FH70" s="318"/>
      <c r="FI70" s="318"/>
      <c r="FJ70" s="318"/>
    </row>
    <row r="71" s="315" customFormat="true" ht="12.75" hidden="true" customHeight="true" outlineLevel="0" collapsed="false">
      <c r="A71" s="320" t="s">
        <v>449</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18" t="n">
        <f aca="false">AD70</f>
        <v>19.1</v>
      </c>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318"/>
      <c r="DU71" s="318"/>
      <c r="DV71" s="318"/>
      <c r="DW71" s="318"/>
      <c r="DX71" s="318"/>
      <c r="DY71" s="318"/>
      <c r="DZ71" s="318"/>
      <c r="EA71" s="318"/>
      <c r="EB71" s="318"/>
      <c r="EC71" s="318"/>
      <c r="ED71" s="318"/>
      <c r="EE71" s="318"/>
      <c r="EF71" s="318"/>
      <c r="EG71" s="318"/>
      <c r="EH71" s="318"/>
      <c r="EI71" s="318"/>
      <c r="EJ71" s="318"/>
      <c r="EK71" s="318"/>
      <c r="EL71" s="318"/>
      <c r="EM71" s="318"/>
      <c r="EN71" s="318"/>
      <c r="EO71" s="318"/>
      <c r="EP71" s="318"/>
      <c r="EQ71" s="318"/>
      <c r="ER71" s="318"/>
      <c r="ES71" s="318"/>
      <c r="ET71" s="318" t="n">
        <f aca="false">ET70</f>
        <v>15208129.371708</v>
      </c>
      <c r="EU71" s="318"/>
      <c r="EV71" s="318"/>
      <c r="EW71" s="318"/>
      <c r="EX71" s="318"/>
      <c r="EY71" s="318"/>
      <c r="EZ71" s="318"/>
      <c r="FA71" s="318"/>
      <c r="FB71" s="318"/>
      <c r="FC71" s="318"/>
      <c r="FD71" s="318"/>
      <c r="FE71" s="318"/>
      <c r="FF71" s="318"/>
      <c r="FG71" s="318"/>
      <c r="FH71" s="318"/>
      <c r="FI71" s="318"/>
      <c r="FJ71" s="318"/>
    </row>
    <row r="72" s="315" customFormat="true" ht="12.75" hidden="true" customHeight="false" outlineLevel="0" collapsed="false">
      <c r="A72" s="325" t="s">
        <v>373</v>
      </c>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18" t="n">
        <f aca="false">AD63+AD66+AD71+AD67</f>
        <v>51</v>
      </c>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8"/>
      <c r="DS72" s="318"/>
      <c r="DT72" s="318"/>
      <c r="DU72" s="318"/>
      <c r="DV72" s="318"/>
      <c r="DW72" s="318"/>
      <c r="DX72" s="318"/>
      <c r="DY72" s="318"/>
      <c r="DZ72" s="318"/>
      <c r="EA72" s="318"/>
      <c r="EB72" s="318"/>
      <c r="EC72" s="318"/>
      <c r="ED72" s="318"/>
      <c r="EE72" s="318"/>
      <c r="EF72" s="318"/>
      <c r="EG72" s="318"/>
      <c r="EH72" s="318"/>
      <c r="EI72" s="318"/>
      <c r="EJ72" s="318"/>
      <c r="EK72" s="318"/>
      <c r="EL72" s="318"/>
      <c r="EM72" s="318"/>
      <c r="EN72" s="318"/>
      <c r="EO72" s="318"/>
      <c r="EP72" s="318"/>
      <c r="EQ72" s="318"/>
      <c r="ER72" s="318"/>
      <c r="ES72" s="318"/>
      <c r="ET72" s="318" t="n">
        <f aca="false">ET63+ET66+ET68+ET71</f>
        <v>48797641.414284</v>
      </c>
      <c r="EU72" s="318"/>
      <c r="EV72" s="318"/>
      <c r="EW72" s="318"/>
      <c r="EX72" s="318"/>
      <c r="EY72" s="318"/>
      <c r="EZ72" s="318"/>
      <c r="FA72" s="318"/>
      <c r="FB72" s="318"/>
      <c r="FC72" s="318"/>
      <c r="FD72" s="318"/>
      <c r="FE72" s="318"/>
      <c r="FF72" s="318"/>
      <c r="FG72" s="318"/>
      <c r="FH72" s="318"/>
      <c r="FI72" s="318"/>
      <c r="FJ72" s="318"/>
    </row>
    <row r="75" customFormat="false" ht="15" hidden="false" customHeight="true" outlineLevel="0" collapsed="false">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0"/>
      <c r="AY75" s="330"/>
      <c r="AZ75" s="330"/>
      <c r="BA75" s="330"/>
      <c r="BB75" s="330"/>
      <c r="BC75" s="330"/>
      <c r="BD75" s="330"/>
      <c r="BE75" s="330"/>
      <c r="BF75" s="330"/>
      <c r="BG75" s="330"/>
      <c r="BH75" s="330"/>
      <c r="BI75" s="330"/>
      <c r="BJ75" s="330"/>
      <c r="BK75" s="330"/>
      <c r="BL75" s="330"/>
      <c r="BM75" s="330"/>
      <c r="BN75" s="330"/>
      <c r="BO75" s="330"/>
      <c r="BP75" s="330"/>
      <c r="BQ75" s="330"/>
      <c r="BR75" s="330"/>
      <c r="BS75" s="330"/>
      <c r="BT75" s="330"/>
      <c r="BU75" s="330"/>
      <c r="BV75" s="330"/>
      <c r="BW75" s="330"/>
      <c r="BX75" s="330"/>
      <c r="BY75" s="330"/>
      <c r="BZ75" s="330"/>
      <c r="CA75" s="330"/>
      <c r="CB75" s="330"/>
      <c r="CC75" s="330"/>
      <c r="CD75" s="330"/>
      <c r="CE75" s="330"/>
      <c r="CF75" s="330"/>
      <c r="CG75" s="330"/>
      <c r="CH75" s="330"/>
      <c r="CI75" s="330"/>
      <c r="CJ75" s="330"/>
      <c r="CK75" s="330"/>
      <c r="CL75" s="330"/>
      <c r="CM75" s="330"/>
      <c r="CN75" s="330"/>
      <c r="CO75" s="330"/>
      <c r="CP75" s="330"/>
      <c r="CQ75" s="330"/>
      <c r="CR75" s="330"/>
      <c r="CS75" s="330"/>
      <c r="CT75" s="330"/>
      <c r="CU75" s="330"/>
      <c r="CV75" s="330"/>
      <c r="CW75" s="330"/>
      <c r="CX75" s="330"/>
      <c r="CY75" s="330"/>
      <c r="CZ75" s="330"/>
      <c r="DA75" s="330"/>
      <c r="DB75" s="330"/>
      <c r="DC75" s="330"/>
      <c r="DD75" s="330"/>
      <c r="DE75" s="330"/>
      <c r="DF75" s="330"/>
      <c r="DG75" s="330"/>
      <c r="DH75" s="330"/>
      <c r="DI75" s="330"/>
      <c r="DJ75" s="330"/>
      <c r="DK75" s="330"/>
      <c r="DL75" s="330"/>
      <c r="DM75" s="330"/>
      <c r="DN75" s="330"/>
      <c r="DO75" s="330"/>
      <c r="DP75" s="330"/>
      <c r="DQ75" s="330"/>
      <c r="DR75" s="330"/>
      <c r="DS75" s="330"/>
      <c r="DT75" s="330"/>
      <c r="DU75" s="330"/>
      <c r="DV75" s="330"/>
      <c r="DW75" s="330"/>
      <c r="DX75" s="330"/>
      <c r="DY75" s="330"/>
      <c r="DZ75" s="330"/>
      <c r="EA75" s="330"/>
      <c r="EB75" s="330"/>
      <c r="EC75" s="330"/>
      <c r="ED75" s="330"/>
      <c r="EE75" s="330"/>
      <c r="EF75" s="330"/>
      <c r="EG75" s="330"/>
      <c r="EH75" s="330"/>
      <c r="EI75" s="330"/>
      <c r="EJ75" s="330"/>
      <c r="EK75" s="330"/>
      <c r="EL75" s="330"/>
      <c r="EM75" s="330"/>
      <c r="EN75" s="330"/>
    </row>
    <row r="76" customFormat="false" ht="12.75" hidden="false" customHeight="false" outlineLevel="0" collapsed="false">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c r="BR76" s="330"/>
      <c r="BS76" s="330"/>
      <c r="BT76" s="330"/>
      <c r="BU76" s="330"/>
      <c r="BV76" s="330"/>
      <c r="BW76" s="330"/>
      <c r="BX76" s="330"/>
      <c r="BY76" s="330"/>
      <c r="BZ76" s="330"/>
      <c r="CA76" s="330"/>
      <c r="CB76" s="330"/>
      <c r="CC76" s="330"/>
      <c r="CD76" s="330"/>
      <c r="CE76" s="330"/>
      <c r="CF76" s="330"/>
      <c r="CG76" s="330"/>
      <c r="CH76" s="330"/>
      <c r="CI76" s="330"/>
      <c r="CJ76" s="330"/>
      <c r="CK76" s="330"/>
      <c r="CL76" s="330"/>
      <c r="CM76" s="330"/>
      <c r="CN76" s="330"/>
      <c r="CO76" s="330"/>
      <c r="CP76" s="330"/>
      <c r="CQ76" s="330"/>
      <c r="CR76" s="330"/>
      <c r="CS76" s="330"/>
      <c r="CT76" s="330"/>
      <c r="CU76" s="330"/>
      <c r="CV76" s="330"/>
      <c r="CW76" s="330"/>
      <c r="CX76" s="330"/>
      <c r="CY76" s="330"/>
      <c r="CZ76" s="330"/>
      <c r="DA76" s="330"/>
      <c r="DB76" s="330"/>
      <c r="DC76" s="330"/>
      <c r="DD76" s="330"/>
      <c r="DE76" s="330"/>
      <c r="DF76" s="330"/>
      <c r="DG76" s="330"/>
      <c r="DH76" s="330"/>
      <c r="DI76" s="330"/>
      <c r="DJ76" s="330"/>
      <c r="DK76" s="330"/>
      <c r="DL76" s="330"/>
      <c r="DM76" s="330"/>
      <c r="DN76" s="330"/>
      <c r="DO76" s="330"/>
      <c r="DP76" s="330"/>
      <c r="DQ76" s="330"/>
      <c r="DR76" s="330"/>
      <c r="DS76" s="330"/>
      <c r="DT76" s="330"/>
      <c r="DU76" s="330"/>
      <c r="DV76" s="330"/>
      <c r="DW76" s="330"/>
      <c r="DX76" s="330"/>
      <c r="DY76" s="330"/>
      <c r="DZ76" s="330"/>
      <c r="EA76" s="330"/>
      <c r="EB76" s="330"/>
      <c r="EC76" s="330"/>
      <c r="ED76" s="330"/>
      <c r="EE76" s="330"/>
      <c r="EF76" s="330"/>
      <c r="EG76" s="330"/>
      <c r="EH76" s="330"/>
      <c r="EI76" s="330"/>
      <c r="EJ76" s="330"/>
      <c r="EK76" s="330"/>
      <c r="EL76" s="330"/>
      <c r="EM76" s="330"/>
      <c r="EN76" s="330"/>
    </row>
    <row r="77" customFormat="false" ht="15" hidden="false" customHeight="true" outlineLevel="0" collapsed="false">
      <c r="A77" s="330"/>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0"/>
      <c r="BO77" s="330"/>
      <c r="BP77" s="330"/>
      <c r="BQ77" s="330"/>
      <c r="BR77" s="330"/>
      <c r="BS77" s="330"/>
      <c r="BT77" s="330"/>
      <c r="BU77" s="330"/>
      <c r="BV77" s="330"/>
      <c r="BW77" s="330"/>
      <c r="BX77" s="330"/>
      <c r="BY77" s="330"/>
      <c r="BZ77" s="330"/>
      <c r="CA77" s="330"/>
      <c r="CB77" s="330"/>
      <c r="CC77" s="330"/>
      <c r="CD77" s="330"/>
      <c r="CE77" s="330"/>
      <c r="CF77" s="330"/>
      <c r="CG77" s="330"/>
      <c r="CH77" s="330"/>
      <c r="CI77" s="330"/>
      <c r="CJ77" s="330"/>
      <c r="CK77" s="330"/>
      <c r="CL77" s="330"/>
      <c r="CM77" s="330"/>
      <c r="CN77" s="330"/>
      <c r="CO77" s="330"/>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row>
    <row r="78" customFormat="false" ht="15" hidden="false" customHeight="true" outlineLevel="0" collapsed="false">
      <c r="A78" s="330"/>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row>
    <row r="79" customFormat="false" ht="15.75" hidden="false" customHeight="true" outlineLevel="0" collapsed="false">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32"/>
      <c r="BN79" s="332"/>
      <c r="BO79" s="332"/>
      <c r="BP79" s="332"/>
      <c r="BQ79" s="332"/>
      <c r="BR79" s="332"/>
      <c r="BS79" s="332"/>
      <c r="BT79" s="332"/>
      <c r="BU79" s="332"/>
      <c r="BV79" s="332"/>
      <c r="BW79" s="332"/>
      <c r="BX79" s="332"/>
      <c r="BY79" s="332"/>
      <c r="BZ79" s="332"/>
      <c r="CA79" s="332"/>
      <c r="CB79" s="332"/>
      <c r="CC79" s="332"/>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c r="EA79" s="332"/>
      <c r="EB79" s="332"/>
      <c r="EC79" s="332"/>
      <c r="ED79" s="332"/>
      <c r="EE79" s="332"/>
      <c r="EF79" s="332"/>
      <c r="EG79" s="332"/>
      <c r="EH79" s="332"/>
      <c r="EI79" s="332"/>
      <c r="EJ79" s="332"/>
      <c r="EK79" s="332"/>
      <c r="EL79" s="332"/>
      <c r="EM79" s="332"/>
      <c r="EN79" s="332"/>
      <c r="EO79" s="332"/>
      <c r="EP79" s="332"/>
      <c r="EQ79" s="332"/>
      <c r="ER79" s="332"/>
      <c r="ES79" s="332"/>
      <c r="ET79" s="332"/>
      <c r="EU79" s="332"/>
      <c r="EV79" s="332"/>
      <c r="EW79" s="332"/>
      <c r="EX79" s="332"/>
      <c r="EY79" s="332"/>
      <c r="EZ79" s="332"/>
      <c r="FA79" s="332"/>
      <c r="FB79" s="332"/>
      <c r="FC79" s="332"/>
      <c r="FD79" s="332"/>
      <c r="FE79" s="332"/>
      <c r="FF79" s="332"/>
      <c r="FG79" s="332"/>
      <c r="FH79" s="332"/>
      <c r="FI79" s="332"/>
      <c r="FJ79" s="332"/>
      <c r="FK79" s="332"/>
    </row>
    <row r="80" customFormat="false" ht="15.75" hidden="false" customHeight="true" outlineLevel="0" collapsed="false">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c r="BL80" s="332"/>
      <c r="BM80" s="332"/>
      <c r="BN80" s="332"/>
      <c r="BO80" s="332"/>
      <c r="BP80" s="332"/>
      <c r="BQ80" s="332"/>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32"/>
      <c r="CN80" s="332"/>
      <c r="CO80" s="332"/>
      <c r="CP80" s="332"/>
      <c r="CQ80" s="332"/>
      <c r="CR80" s="332"/>
      <c r="CS80" s="332"/>
      <c r="CT80" s="332"/>
      <c r="CU80" s="332"/>
      <c r="CV80" s="332"/>
      <c r="CW80" s="332"/>
      <c r="CX80" s="332"/>
      <c r="CY80" s="332"/>
      <c r="CZ80" s="332"/>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c r="EA80" s="332"/>
      <c r="EB80" s="332"/>
      <c r="EC80" s="332"/>
      <c r="ED80" s="332"/>
      <c r="EE80" s="332"/>
      <c r="EF80" s="332"/>
      <c r="EG80" s="332"/>
      <c r="EH80" s="332"/>
      <c r="EI80" s="332"/>
      <c r="EJ80" s="332"/>
      <c r="EK80" s="332"/>
      <c r="EL80" s="332"/>
      <c r="EM80" s="332"/>
      <c r="EN80" s="332"/>
      <c r="EO80" s="332"/>
      <c r="EP80" s="332"/>
      <c r="EQ80" s="332"/>
      <c r="ER80" s="332"/>
      <c r="ES80" s="332"/>
      <c r="ET80" s="332"/>
      <c r="EU80" s="332"/>
      <c r="EV80" s="332"/>
      <c r="EW80" s="332"/>
      <c r="EX80" s="332"/>
      <c r="EY80" s="332"/>
      <c r="EZ80" s="332"/>
      <c r="FA80" s="332"/>
      <c r="FB80" s="332"/>
      <c r="FC80" s="332"/>
      <c r="FD80" s="332"/>
      <c r="FE80" s="332"/>
      <c r="FF80" s="332"/>
      <c r="FG80" s="332"/>
      <c r="FH80" s="332"/>
      <c r="FI80" s="332"/>
      <c r="FJ80" s="332"/>
      <c r="FK80" s="332"/>
    </row>
    <row r="81" customFormat="false" ht="12.75" hidden="false" customHeight="false" outlineLevel="0" collapsed="false">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c r="BL81" s="332"/>
      <c r="BM81" s="332"/>
      <c r="BN81" s="332"/>
      <c r="BO81" s="332"/>
      <c r="BP81" s="332"/>
      <c r="BQ81" s="332"/>
      <c r="BR81" s="332"/>
      <c r="BS81" s="332"/>
      <c r="BT81" s="332"/>
      <c r="BU81" s="332"/>
      <c r="BV81" s="332"/>
      <c r="BW81" s="332"/>
      <c r="BX81" s="332"/>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c r="EA81" s="332"/>
      <c r="EB81" s="332"/>
      <c r="EC81" s="332"/>
      <c r="ED81" s="332"/>
      <c r="EE81" s="332"/>
      <c r="EF81" s="332"/>
      <c r="EG81" s="332"/>
      <c r="EH81" s="332"/>
      <c r="EI81" s="332"/>
      <c r="EJ81" s="332"/>
      <c r="EK81" s="332"/>
      <c r="EL81" s="332"/>
      <c r="EM81" s="332"/>
      <c r="EN81" s="332"/>
      <c r="EO81" s="332"/>
      <c r="EP81" s="332"/>
      <c r="EQ81" s="332"/>
      <c r="ER81" s="332"/>
      <c r="ES81" s="332"/>
      <c r="ET81" s="332"/>
      <c r="EU81" s="332"/>
      <c r="EV81" s="332"/>
      <c r="EW81" s="332"/>
      <c r="EX81" s="332"/>
      <c r="EY81" s="332"/>
      <c r="EZ81" s="332"/>
      <c r="FA81" s="332"/>
      <c r="FB81" s="332"/>
      <c r="FC81" s="332"/>
      <c r="FD81" s="332"/>
      <c r="FE81" s="332"/>
      <c r="FF81" s="332"/>
      <c r="FG81" s="332"/>
      <c r="FH81" s="332"/>
      <c r="FI81" s="332"/>
      <c r="FJ81" s="332"/>
      <c r="FK81" s="332"/>
    </row>
    <row r="82" customFormat="false" ht="16.5" hidden="false" customHeight="true" outlineLevel="0" collapsed="false">
      <c r="B82" s="332"/>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c r="BL82" s="332"/>
      <c r="BM82" s="332"/>
      <c r="BN82" s="332"/>
      <c r="BO82" s="332"/>
      <c r="BP82" s="332"/>
      <c r="BQ82" s="332"/>
      <c r="BR82" s="332"/>
      <c r="BS82" s="332"/>
      <c r="BT82" s="332"/>
      <c r="BU82" s="332"/>
      <c r="BV82" s="332"/>
      <c r="BW82" s="332"/>
      <c r="BX82" s="332"/>
      <c r="BY82" s="332"/>
      <c r="BZ82" s="332"/>
      <c r="CA82" s="332"/>
      <c r="CB82" s="332"/>
      <c r="CC82" s="332"/>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332"/>
      <c r="DF82" s="332"/>
      <c r="DG82" s="332"/>
      <c r="DH82" s="332"/>
      <c r="DI82" s="332"/>
      <c r="DJ82" s="332"/>
      <c r="DK82" s="332"/>
      <c r="DL82" s="332"/>
      <c r="DM82" s="332"/>
      <c r="DN82" s="332"/>
      <c r="DO82" s="332"/>
      <c r="DP82" s="332"/>
      <c r="DQ82" s="332"/>
      <c r="DR82" s="332"/>
      <c r="DS82" s="332"/>
      <c r="DT82" s="332"/>
      <c r="DU82" s="332"/>
      <c r="DV82" s="332"/>
      <c r="DW82" s="332"/>
      <c r="DX82" s="332"/>
      <c r="DY82" s="332"/>
      <c r="DZ82" s="332"/>
      <c r="EA82" s="332"/>
      <c r="EB82" s="332"/>
      <c r="EC82" s="332"/>
      <c r="ED82" s="332"/>
      <c r="EE82" s="332"/>
      <c r="EF82" s="332"/>
      <c r="EG82" s="332"/>
      <c r="EH82" s="332"/>
      <c r="EI82" s="332"/>
      <c r="EJ82" s="332"/>
      <c r="EK82" s="332"/>
      <c r="EL82" s="332"/>
      <c r="EM82" s="332"/>
      <c r="EN82" s="332"/>
      <c r="EO82" s="332"/>
      <c r="EP82" s="332"/>
      <c r="EQ82" s="332"/>
      <c r="ER82" s="332"/>
      <c r="ES82" s="332"/>
      <c r="ET82" s="332"/>
      <c r="EU82" s="332"/>
      <c r="EV82" s="332"/>
      <c r="EW82" s="332"/>
      <c r="EX82" s="332"/>
      <c r="EY82" s="332"/>
      <c r="EZ82" s="332"/>
      <c r="FA82" s="332"/>
      <c r="FB82" s="332"/>
      <c r="FC82" s="332"/>
      <c r="FD82" s="332"/>
      <c r="FE82" s="332"/>
      <c r="FF82" s="332"/>
      <c r="FG82" s="332"/>
      <c r="FH82" s="332"/>
      <c r="FI82" s="332"/>
      <c r="FJ82" s="332"/>
      <c r="FK82" s="332"/>
    </row>
    <row r="83" customFormat="false" ht="113.25" hidden="false" customHeight="true" outlineLevel="0" collapsed="false">
      <c r="B83" s="332"/>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2"/>
      <c r="EJ83" s="332"/>
      <c r="EK83" s="332"/>
      <c r="EL83" s="332"/>
      <c r="EM83" s="332"/>
      <c r="EN83" s="332"/>
      <c r="EO83" s="332"/>
      <c r="EP83" s="332"/>
      <c r="EQ83" s="332"/>
      <c r="ER83" s="332"/>
      <c r="ES83" s="332"/>
      <c r="ET83" s="332"/>
      <c r="EU83" s="332"/>
      <c r="EV83" s="332"/>
      <c r="EW83" s="332"/>
      <c r="EX83" s="332"/>
      <c r="EY83" s="332"/>
      <c r="EZ83" s="332"/>
      <c r="FA83" s="332"/>
      <c r="FB83" s="332"/>
      <c r="FC83" s="332"/>
      <c r="FD83" s="332"/>
      <c r="FE83" s="332"/>
      <c r="FF83" s="332"/>
      <c r="FG83" s="332"/>
      <c r="FH83" s="332"/>
      <c r="FI83" s="332"/>
      <c r="FJ83" s="332"/>
      <c r="FK83" s="332"/>
    </row>
    <row r="84" customFormat="false" ht="12.75" hidden="false" customHeight="false" outlineLevel="0" collapsed="false">
      <c r="B84" s="332"/>
      <c r="C84" s="332"/>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c r="BI84" s="332"/>
      <c r="BJ84" s="332"/>
      <c r="BK84" s="332"/>
      <c r="BL84" s="332"/>
      <c r="BM84" s="332"/>
      <c r="BN84" s="332"/>
      <c r="BO84" s="332"/>
      <c r="BP84" s="332"/>
      <c r="BQ84" s="332"/>
      <c r="BR84" s="332"/>
      <c r="BS84" s="332"/>
      <c r="BT84" s="332"/>
      <c r="BU84" s="332"/>
      <c r="BV84" s="332"/>
      <c r="BW84" s="332"/>
      <c r="BX84" s="332"/>
      <c r="BY84" s="332"/>
      <c r="BZ84" s="332"/>
      <c r="CA84" s="332"/>
      <c r="CB84" s="332"/>
      <c r="CC84" s="332"/>
      <c r="CD84" s="332"/>
      <c r="CE84" s="332"/>
      <c r="CF84" s="332"/>
      <c r="CG84" s="332"/>
      <c r="CH84" s="332"/>
      <c r="CI84" s="332"/>
      <c r="CJ84" s="332"/>
      <c r="CK84" s="332"/>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L84" s="332"/>
      <c r="DM84" s="332"/>
      <c r="DN84" s="332"/>
      <c r="DO84" s="332"/>
      <c r="DP84" s="332"/>
      <c r="DQ84" s="332"/>
      <c r="DR84" s="332"/>
      <c r="DS84" s="332"/>
      <c r="DT84" s="332"/>
      <c r="DU84" s="332"/>
      <c r="DV84" s="332"/>
      <c r="DW84" s="332"/>
      <c r="DX84" s="332"/>
      <c r="DY84" s="332"/>
      <c r="DZ84" s="332"/>
      <c r="EA84" s="332"/>
      <c r="EB84" s="332"/>
      <c r="EC84" s="332"/>
      <c r="ED84" s="332"/>
      <c r="EE84" s="332"/>
      <c r="EF84" s="332"/>
      <c r="EG84" s="332"/>
      <c r="EH84" s="332"/>
      <c r="EI84" s="332"/>
      <c r="EJ84" s="332"/>
      <c r="EK84" s="332"/>
      <c r="EL84" s="332"/>
      <c r="EM84" s="332"/>
      <c r="EN84" s="332"/>
      <c r="EO84" s="332"/>
      <c r="EP84" s="332"/>
      <c r="EQ84" s="332"/>
      <c r="ER84" s="332"/>
      <c r="ES84" s="332"/>
      <c r="ET84" s="332"/>
      <c r="EU84" s="332"/>
      <c r="EV84" s="332"/>
      <c r="EW84" s="332"/>
      <c r="EX84" s="332"/>
      <c r="EY84" s="332"/>
      <c r="EZ84" s="332"/>
      <c r="FA84" s="332"/>
      <c r="FB84" s="332"/>
      <c r="FC84" s="332"/>
      <c r="FD84" s="332"/>
      <c r="FE84" s="332"/>
      <c r="FF84" s="332"/>
      <c r="FG84" s="332"/>
      <c r="FH84" s="332"/>
      <c r="FI84" s="332"/>
      <c r="FJ84" s="332"/>
      <c r="FK84" s="332"/>
    </row>
    <row r="85" customFormat="false" ht="12.75" hidden="false" customHeight="false" outlineLevel="0" collapsed="false">
      <c r="B85" s="332"/>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c r="EZ85" s="332"/>
      <c r="FA85" s="332"/>
      <c r="FB85" s="332"/>
      <c r="FC85" s="332"/>
      <c r="FD85" s="332"/>
      <c r="FE85" s="332"/>
      <c r="FF85" s="332"/>
      <c r="FG85" s="332"/>
      <c r="FH85" s="332"/>
      <c r="FI85" s="332"/>
      <c r="FJ85" s="332"/>
      <c r="FK85" s="332"/>
    </row>
    <row r="86" customFormat="false" ht="12.75" hidden="false" customHeight="false" outlineLevel="0" collapsed="false">
      <c r="B86" s="332"/>
      <c r="C86" s="332"/>
      <c r="D86" s="332"/>
      <c r="E86" s="332"/>
      <c r="F86" s="332"/>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332"/>
      <c r="CD86" s="332"/>
      <c r="CE86" s="332"/>
      <c r="CF86" s="332"/>
      <c r="CG86" s="332"/>
      <c r="CH86" s="332"/>
      <c r="CI86" s="332"/>
      <c r="CJ86" s="332"/>
      <c r="CK86" s="332"/>
      <c r="CL86" s="332"/>
      <c r="CM86" s="332"/>
      <c r="CN86" s="332"/>
      <c r="CO86" s="332"/>
      <c r="CP86" s="332"/>
      <c r="CQ86" s="332"/>
      <c r="CR86" s="332"/>
      <c r="CS86" s="332"/>
      <c r="CT86" s="332"/>
      <c r="CU86" s="332"/>
      <c r="CV86" s="332"/>
      <c r="CW86" s="332"/>
      <c r="CX86" s="332"/>
      <c r="CY86" s="332"/>
      <c r="CZ86" s="332"/>
      <c r="DA86" s="332"/>
      <c r="DB86" s="332"/>
      <c r="DC86" s="332"/>
      <c r="DD86" s="332"/>
      <c r="DE86" s="332"/>
      <c r="DF86" s="332"/>
      <c r="DG86" s="332"/>
      <c r="DH86" s="332"/>
      <c r="DI86" s="332"/>
      <c r="DJ86" s="332"/>
      <c r="DK86" s="332"/>
      <c r="DL86" s="332"/>
      <c r="DM86" s="33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c r="EM86" s="332"/>
      <c r="EN86" s="332"/>
      <c r="EO86" s="332"/>
      <c r="EP86" s="332"/>
      <c r="EQ86" s="332"/>
      <c r="ER86" s="332"/>
      <c r="ES86" s="332"/>
      <c r="ET86" s="332"/>
      <c r="EU86" s="332"/>
      <c r="EV86" s="332"/>
      <c r="EW86" s="332"/>
      <c r="EX86" s="332"/>
      <c r="EY86" s="332"/>
      <c r="EZ86" s="332"/>
      <c r="FA86" s="332"/>
      <c r="FB86" s="332"/>
      <c r="FC86" s="332"/>
      <c r="FD86" s="332"/>
      <c r="FE86" s="332"/>
      <c r="FF86" s="332"/>
      <c r="FG86" s="332"/>
      <c r="FH86" s="332"/>
      <c r="FI86" s="332"/>
      <c r="FJ86" s="332"/>
      <c r="FK86" s="332"/>
    </row>
    <row r="87" customFormat="false" ht="12.75" hidden="false" customHeight="false" outlineLevel="0" collapsed="false">
      <c r="B87" s="332"/>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2"/>
      <c r="BF87" s="332"/>
      <c r="BG87" s="332"/>
      <c r="BH87" s="332"/>
      <c r="BI87" s="332"/>
      <c r="BJ87" s="332"/>
      <c r="BK87" s="332"/>
      <c r="BL87" s="332"/>
      <c r="BM87" s="332"/>
      <c r="BN87" s="332"/>
      <c r="BO87" s="332"/>
      <c r="BP87" s="332"/>
      <c r="BQ87" s="332"/>
      <c r="BR87" s="332"/>
      <c r="BS87" s="332"/>
      <c r="BT87" s="332"/>
      <c r="BU87" s="332"/>
      <c r="BV87" s="332"/>
      <c r="BW87" s="332"/>
      <c r="BX87" s="332"/>
      <c r="BY87" s="332"/>
      <c r="BZ87" s="332"/>
      <c r="CA87" s="332"/>
      <c r="CB87" s="332"/>
      <c r="CC87" s="332"/>
      <c r="CD87" s="332"/>
      <c r="CE87" s="332"/>
      <c r="CF87" s="332"/>
      <c r="CG87" s="332"/>
      <c r="CH87" s="332"/>
      <c r="CI87" s="332"/>
      <c r="CJ87" s="332"/>
      <c r="CK87" s="332"/>
      <c r="CL87" s="332"/>
      <c r="CM87" s="332"/>
      <c r="CN87" s="332"/>
      <c r="CO87" s="332"/>
      <c r="CP87" s="332"/>
      <c r="CQ87" s="332"/>
      <c r="CR87" s="332"/>
      <c r="CS87" s="332"/>
      <c r="CT87" s="332"/>
      <c r="CU87" s="332"/>
      <c r="CV87" s="332"/>
      <c r="CW87" s="332"/>
      <c r="CX87" s="332"/>
      <c r="CY87" s="332"/>
      <c r="CZ87" s="332"/>
      <c r="DA87" s="332"/>
      <c r="DB87" s="332"/>
      <c r="DC87" s="332"/>
      <c r="DD87" s="332"/>
      <c r="DE87" s="332"/>
      <c r="DF87" s="332"/>
      <c r="DG87" s="332"/>
      <c r="DH87" s="332"/>
      <c r="DI87" s="332"/>
      <c r="DJ87" s="332"/>
      <c r="DK87" s="332"/>
      <c r="DL87" s="332"/>
      <c r="DM87" s="332"/>
      <c r="DN87" s="332"/>
      <c r="DO87" s="332"/>
      <c r="DP87" s="332"/>
      <c r="DQ87" s="332"/>
      <c r="DR87" s="332"/>
      <c r="DS87" s="332"/>
      <c r="DT87" s="332"/>
      <c r="DU87" s="332"/>
      <c r="DV87" s="332"/>
      <c r="DW87" s="332"/>
      <c r="DX87" s="332"/>
      <c r="DY87" s="332"/>
      <c r="DZ87" s="332"/>
      <c r="EA87" s="332"/>
      <c r="EB87" s="332"/>
      <c r="EC87" s="332"/>
      <c r="ED87" s="332"/>
      <c r="EE87" s="332"/>
      <c r="EF87" s="332"/>
      <c r="EG87" s="332"/>
      <c r="EH87" s="332"/>
      <c r="EI87" s="332"/>
      <c r="EJ87" s="332"/>
      <c r="EK87" s="332"/>
      <c r="EL87" s="332"/>
      <c r="EM87" s="332"/>
      <c r="EN87" s="332"/>
      <c r="EO87" s="332"/>
      <c r="EP87" s="332"/>
      <c r="EQ87" s="332"/>
      <c r="ER87" s="332"/>
      <c r="ES87" s="332"/>
      <c r="ET87" s="332"/>
      <c r="EU87" s="332"/>
      <c r="EV87" s="332"/>
      <c r="EW87" s="332"/>
      <c r="EX87" s="332"/>
      <c r="EY87" s="332"/>
      <c r="EZ87" s="332"/>
      <c r="FA87" s="332"/>
      <c r="FB87" s="332"/>
      <c r="FC87" s="332"/>
      <c r="FD87" s="332"/>
      <c r="FE87" s="332"/>
      <c r="FF87" s="332"/>
      <c r="FG87" s="332"/>
      <c r="FH87" s="332"/>
      <c r="FI87" s="332"/>
      <c r="FJ87" s="332"/>
      <c r="FK87" s="332"/>
    </row>
    <row r="88" customFormat="false" ht="12.75" hidden="false" customHeight="false" outlineLevel="0" collapsed="false">
      <c r="B88" s="33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32"/>
      <c r="BZ88" s="332"/>
      <c r="CA88" s="332"/>
      <c r="CB88" s="332"/>
      <c r="CC88" s="332"/>
      <c r="CD88" s="332"/>
      <c r="CE88" s="332"/>
      <c r="CF88" s="332"/>
      <c r="CG88" s="332"/>
      <c r="CH88" s="332"/>
      <c r="CI88" s="332"/>
      <c r="CJ88" s="332"/>
      <c r="CK88" s="332"/>
      <c r="CL88" s="332"/>
      <c r="CM88" s="332"/>
      <c r="CN88" s="332"/>
      <c r="CO88" s="332"/>
      <c r="CP88" s="332"/>
      <c r="CQ88" s="332"/>
      <c r="CR88" s="332"/>
      <c r="CS88" s="332"/>
      <c r="CT88" s="332"/>
      <c r="CU88" s="332"/>
      <c r="CV88" s="332"/>
      <c r="CW88" s="332"/>
      <c r="CX88" s="332"/>
      <c r="CY88" s="332"/>
      <c r="CZ88" s="332"/>
      <c r="DA88" s="332"/>
      <c r="DB88" s="332"/>
      <c r="DC88" s="332"/>
      <c r="DD88" s="332"/>
      <c r="DE88" s="332"/>
      <c r="DF88" s="332"/>
      <c r="DG88" s="332"/>
      <c r="DH88" s="332"/>
      <c r="DI88" s="332"/>
      <c r="DJ88" s="332"/>
      <c r="DK88" s="332"/>
      <c r="DL88" s="332"/>
      <c r="DM88" s="332"/>
      <c r="DN88" s="332"/>
      <c r="DO88" s="332"/>
      <c r="DP88" s="332"/>
      <c r="DQ88" s="332"/>
      <c r="DR88" s="332"/>
      <c r="DS88" s="332"/>
      <c r="DT88" s="332"/>
      <c r="DU88" s="332"/>
      <c r="DV88" s="332"/>
      <c r="DW88" s="332"/>
      <c r="DX88" s="332"/>
      <c r="DY88" s="332"/>
      <c r="DZ88" s="332"/>
      <c r="EA88" s="332"/>
      <c r="EB88" s="332"/>
      <c r="EC88" s="332"/>
      <c r="ED88" s="332"/>
      <c r="EE88" s="332"/>
      <c r="EF88" s="332"/>
      <c r="EG88" s="332"/>
      <c r="EH88" s="332"/>
      <c r="EI88" s="332"/>
      <c r="EJ88" s="332"/>
      <c r="EK88" s="332"/>
      <c r="EL88" s="332"/>
      <c r="EM88" s="332"/>
      <c r="EN88" s="332"/>
      <c r="EO88" s="332"/>
      <c r="EP88" s="332"/>
      <c r="EQ88" s="332"/>
      <c r="ER88" s="332"/>
      <c r="ES88" s="332"/>
      <c r="ET88" s="332"/>
      <c r="EU88" s="332"/>
      <c r="EV88" s="332"/>
      <c r="EW88" s="332"/>
      <c r="EX88" s="332"/>
      <c r="EY88" s="332"/>
      <c r="EZ88" s="332"/>
      <c r="FA88" s="332"/>
      <c r="FB88" s="332"/>
      <c r="FC88" s="332"/>
      <c r="FD88" s="332"/>
      <c r="FE88" s="332"/>
      <c r="FF88" s="332"/>
      <c r="FG88" s="332"/>
      <c r="FH88" s="332"/>
      <c r="FI88" s="332"/>
      <c r="FJ88" s="332"/>
      <c r="FK88" s="332"/>
    </row>
    <row r="89" customFormat="false" ht="12.75" hidden="false" customHeight="false" outlineLevel="0" collapsed="false">
      <c r="B89" s="33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P89" s="332"/>
      <c r="BQ89" s="332"/>
      <c r="BR89" s="332"/>
      <c r="BS89" s="332"/>
      <c r="BT89" s="332"/>
      <c r="BU89" s="332"/>
      <c r="BV89" s="332"/>
      <c r="BW89" s="332"/>
      <c r="BX89" s="332"/>
      <c r="BY89" s="332"/>
      <c r="BZ89" s="332"/>
      <c r="CA89" s="332"/>
      <c r="CB89" s="332"/>
      <c r="CC89" s="332"/>
      <c r="CD89" s="332"/>
      <c r="CE89" s="332"/>
      <c r="CF89" s="332"/>
      <c r="CG89" s="332"/>
      <c r="CH89" s="332"/>
      <c r="CI89" s="332"/>
      <c r="CJ89" s="332"/>
      <c r="CK89" s="332"/>
      <c r="CL89" s="332"/>
      <c r="CM89" s="332"/>
      <c r="CN89" s="332"/>
      <c r="CO89" s="332"/>
      <c r="CP89" s="332"/>
      <c r="CQ89" s="332"/>
      <c r="CR89" s="332"/>
      <c r="CS89" s="332"/>
      <c r="CT89" s="332"/>
      <c r="CU89" s="332"/>
      <c r="CV89" s="332"/>
      <c r="CW89" s="332"/>
      <c r="CX89" s="332"/>
      <c r="CY89" s="332"/>
      <c r="CZ89" s="332"/>
      <c r="DA89" s="332"/>
      <c r="DB89" s="332"/>
      <c r="DC89" s="332"/>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2"/>
      <c r="EE89" s="332"/>
      <c r="EF89" s="332"/>
      <c r="EG89" s="332"/>
      <c r="EH89" s="332"/>
      <c r="EI89" s="332"/>
      <c r="EJ89" s="332"/>
      <c r="EK89" s="332"/>
      <c r="EL89" s="332"/>
      <c r="EM89" s="332"/>
      <c r="EN89" s="332"/>
      <c r="EO89" s="332"/>
      <c r="EP89" s="332"/>
      <c r="EQ89" s="332"/>
      <c r="ER89" s="332"/>
      <c r="ES89" s="332"/>
      <c r="ET89" s="332"/>
      <c r="EU89" s="332"/>
      <c r="EV89" s="332"/>
      <c r="EW89" s="332"/>
      <c r="EX89" s="332"/>
      <c r="EY89" s="332"/>
      <c r="EZ89" s="332"/>
      <c r="FA89" s="332"/>
      <c r="FB89" s="332"/>
      <c r="FC89" s="332"/>
      <c r="FD89" s="332"/>
      <c r="FE89" s="332"/>
      <c r="FF89" s="332"/>
      <c r="FG89" s="332"/>
      <c r="FH89" s="332"/>
      <c r="FI89" s="332"/>
      <c r="FJ89" s="332"/>
      <c r="FK89" s="332"/>
    </row>
    <row r="90" customFormat="false" ht="12.75" hidden="false" customHeight="false" outlineLevel="0" collapsed="false">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c r="BM90" s="332"/>
      <c r="BN90" s="332"/>
      <c r="BO90" s="332"/>
      <c r="BP90" s="332"/>
      <c r="BQ90" s="332"/>
      <c r="BR90" s="332"/>
      <c r="BS90" s="332"/>
      <c r="BT90" s="332"/>
      <c r="BU90" s="332"/>
      <c r="BV90" s="332"/>
      <c r="BW90" s="332"/>
      <c r="BX90" s="332"/>
      <c r="BY90" s="332"/>
      <c r="BZ90" s="332"/>
      <c r="CA90" s="332"/>
      <c r="CB90" s="332"/>
      <c r="CC90" s="332"/>
      <c r="CD90" s="332"/>
      <c r="CE90" s="332"/>
      <c r="CF90" s="332"/>
      <c r="CG90" s="332"/>
      <c r="CH90" s="332"/>
      <c r="CI90" s="332"/>
      <c r="CJ90" s="332"/>
      <c r="CK90" s="332"/>
      <c r="CL90" s="332"/>
      <c r="CM90" s="332"/>
      <c r="CN90" s="332"/>
      <c r="CO90" s="332"/>
      <c r="CP90" s="332"/>
      <c r="CQ90" s="332"/>
      <c r="CR90" s="332"/>
      <c r="CS90" s="332"/>
      <c r="CT90" s="332"/>
      <c r="CU90" s="332"/>
      <c r="CV90" s="332"/>
      <c r="CW90" s="332"/>
      <c r="CX90" s="332"/>
      <c r="CY90" s="332"/>
      <c r="CZ90" s="332"/>
      <c r="DA90" s="332"/>
      <c r="DB90" s="332"/>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2"/>
      <c r="EE90" s="332"/>
      <c r="EF90" s="332"/>
      <c r="EG90" s="332"/>
      <c r="EH90" s="332"/>
      <c r="EI90" s="332"/>
      <c r="EJ90" s="332"/>
      <c r="EK90" s="332"/>
      <c r="EL90" s="332"/>
      <c r="EM90" s="332"/>
      <c r="EN90" s="332"/>
      <c r="EO90" s="332"/>
      <c r="EP90" s="332"/>
      <c r="EQ90" s="332"/>
      <c r="ER90" s="332"/>
      <c r="ES90" s="332"/>
      <c r="ET90" s="332"/>
      <c r="EU90" s="332"/>
      <c r="EV90" s="332"/>
      <c r="EW90" s="332"/>
      <c r="EX90" s="332"/>
      <c r="EY90" s="332"/>
      <c r="EZ90" s="332"/>
      <c r="FA90" s="332"/>
      <c r="FB90" s="332"/>
      <c r="FC90" s="332"/>
      <c r="FD90" s="332"/>
      <c r="FE90" s="332"/>
      <c r="FF90" s="332"/>
      <c r="FG90" s="332"/>
      <c r="FH90" s="332"/>
      <c r="FI90" s="332"/>
      <c r="FJ90" s="332"/>
      <c r="FK90" s="332"/>
    </row>
    <row r="91" customFormat="false" ht="12.75" hidden="false" customHeight="false" outlineLevel="0" collapsed="false">
      <c r="B91" s="332"/>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P91" s="332"/>
      <c r="BQ91" s="332"/>
      <c r="BR91" s="332"/>
      <c r="BS91" s="332"/>
      <c r="BT91" s="332"/>
      <c r="BU91" s="332"/>
      <c r="BV91" s="332"/>
      <c r="BW91" s="332"/>
      <c r="BX91" s="332"/>
      <c r="BY91" s="332"/>
      <c r="BZ91" s="332"/>
      <c r="CA91" s="332"/>
      <c r="CB91" s="332"/>
      <c r="CC91" s="332"/>
      <c r="CD91" s="332"/>
      <c r="CE91" s="332"/>
      <c r="CF91" s="332"/>
      <c r="CG91" s="332"/>
      <c r="CH91" s="332"/>
      <c r="CI91" s="332"/>
      <c r="CJ91" s="332"/>
      <c r="CK91" s="332"/>
      <c r="CL91" s="332"/>
      <c r="CM91" s="332"/>
      <c r="CN91" s="332"/>
      <c r="CO91" s="332"/>
      <c r="CP91" s="332"/>
      <c r="CQ91" s="332"/>
      <c r="CR91" s="332"/>
      <c r="CS91" s="332"/>
      <c r="CT91" s="332"/>
      <c r="CU91" s="332"/>
      <c r="CV91" s="332"/>
      <c r="CW91" s="332"/>
      <c r="CX91" s="332"/>
      <c r="CY91" s="332"/>
      <c r="CZ91" s="332"/>
      <c r="DA91" s="332"/>
      <c r="DB91" s="332"/>
      <c r="DC91" s="332"/>
      <c r="DD91" s="332"/>
      <c r="DE91" s="332"/>
      <c r="DF91" s="332"/>
      <c r="DG91" s="332"/>
      <c r="DH91" s="332"/>
      <c r="DI91" s="332"/>
      <c r="DJ91" s="332"/>
      <c r="DK91" s="332"/>
      <c r="DL91" s="332"/>
      <c r="DM91" s="332"/>
      <c r="DN91" s="332"/>
      <c r="DO91" s="332"/>
      <c r="DP91" s="332"/>
      <c r="DQ91" s="332"/>
      <c r="DR91" s="332"/>
      <c r="DS91" s="332"/>
      <c r="DT91" s="332"/>
      <c r="DU91" s="332"/>
      <c r="DV91" s="332"/>
      <c r="DW91" s="332"/>
      <c r="DX91" s="332"/>
      <c r="DY91" s="332"/>
      <c r="DZ91" s="332"/>
      <c r="EA91" s="332"/>
      <c r="EB91" s="332"/>
      <c r="EC91" s="332"/>
      <c r="ED91" s="332"/>
      <c r="EE91" s="332"/>
      <c r="EF91" s="332"/>
      <c r="EG91" s="332"/>
      <c r="EH91" s="332"/>
      <c r="EI91" s="332"/>
      <c r="EJ91" s="332"/>
      <c r="EK91" s="332"/>
      <c r="EL91" s="332"/>
      <c r="EM91" s="332"/>
      <c r="EN91" s="332"/>
      <c r="EO91" s="332"/>
      <c r="EP91" s="332"/>
      <c r="EQ91" s="332"/>
      <c r="ER91" s="332"/>
      <c r="ES91" s="332"/>
      <c r="ET91" s="332"/>
      <c r="EU91" s="332"/>
      <c r="EV91" s="332"/>
      <c r="EW91" s="332"/>
      <c r="EX91" s="332"/>
      <c r="EY91" s="332"/>
      <c r="EZ91" s="332"/>
      <c r="FA91" s="332"/>
      <c r="FB91" s="332"/>
      <c r="FC91" s="332"/>
      <c r="FD91" s="332"/>
      <c r="FE91" s="332"/>
      <c r="FF91" s="332"/>
      <c r="FG91" s="332"/>
      <c r="FH91" s="332"/>
      <c r="FI91" s="332"/>
      <c r="FJ91" s="332"/>
      <c r="FK91" s="332"/>
    </row>
    <row r="92" customFormat="false" ht="12.75" hidden="false" customHeight="false" outlineLevel="0" collapsed="false">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332"/>
      <c r="BJ92" s="332"/>
      <c r="BK92" s="332"/>
      <c r="BL92" s="332"/>
      <c r="BM92" s="332"/>
      <c r="BN92" s="332"/>
      <c r="BO92" s="332"/>
      <c r="BP92" s="332"/>
      <c r="BQ92" s="332"/>
      <c r="BR92" s="332"/>
      <c r="BS92" s="332"/>
      <c r="BT92" s="332"/>
      <c r="BU92" s="332"/>
      <c r="BV92" s="332"/>
      <c r="BW92" s="332"/>
      <c r="BX92" s="332"/>
      <c r="BY92" s="332"/>
      <c r="BZ92" s="332"/>
      <c r="CA92" s="332"/>
      <c r="CB92" s="332"/>
      <c r="CC92" s="332"/>
      <c r="CD92" s="332"/>
      <c r="CE92" s="332"/>
      <c r="CF92" s="332"/>
      <c r="CG92" s="332"/>
      <c r="CH92" s="332"/>
      <c r="CI92" s="332"/>
      <c r="CJ92" s="332"/>
      <c r="CK92" s="332"/>
      <c r="CL92" s="332"/>
      <c r="CM92" s="332"/>
      <c r="CN92" s="332"/>
      <c r="CO92" s="332"/>
      <c r="CP92" s="332"/>
      <c r="CQ92" s="332"/>
      <c r="CR92" s="332"/>
      <c r="CS92" s="332"/>
      <c r="CT92" s="332"/>
      <c r="CU92" s="332"/>
      <c r="CV92" s="332"/>
      <c r="CW92" s="332"/>
      <c r="CX92" s="332"/>
      <c r="CY92" s="332"/>
      <c r="CZ92" s="332"/>
      <c r="DA92" s="332"/>
      <c r="DB92" s="332"/>
      <c r="DC92" s="332"/>
      <c r="DD92" s="332"/>
      <c r="DE92" s="332"/>
      <c r="DF92" s="332"/>
      <c r="DG92" s="332"/>
      <c r="DH92" s="332"/>
      <c r="DI92" s="332"/>
      <c r="DJ92" s="332"/>
      <c r="DK92" s="332"/>
      <c r="DL92" s="332"/>
      <c r="DM92" s="332"/>
      <c r="DN92" s="332"/>
      <c r="DO92" s="332"/>
      <c r="DP92" s="332"/>
      <c r="DQ92" s="332"/>
      <c r="DR92" s="332"/>
      <c r="DS92" s="332"/>
      <c r="DT92" s="332"/>
      <c r="DU92" s="332"/>
      <c r="DV92" s="332"/>
      <c r="DW92" s="332"/>
      <c r="DX92" s="332"/>
      <c r="DY92" s="332"/>
      <c r="DZ92" s="332"/>
      <c r="EA92" s="332"/>
      <c r="EB92" s="332"/>
      <c r="EC92" s="332"/>
      <c r="ED92" s="332"/>
      <c r="EE92" s="332"/>
      <c r="EF92" s="332"/>
      <c r="EG92" s="332"/>
      <c r="EH92" s="332"/>
      <c r="EI92" s="332"/>
      <c r="EJ92" s="332"/>
      <c r="EK92" s="332"/>
      <c r="EL92" s="332"/>
      <c r="EM92" s="332"/>
      <c r="EN92" s="332"/>
      <c r="EO92" s="332"/>
      <c r="EP92" s="332"/>
      <c r="EQ92" s="332"/>
      <c r="ER92" s="332"/>
      <c r="ES92" s="332"/>
      <c r="ET92" s="332"/>
      <c r="EU92" s="332"/>
      <c r="EV92" s="332"/>
      <c r="EW92" s="332"/>
      <c r="EX92" s="332"/>
      <c r="EY92" s="332"/>
      <c r="EZ92" s="332"/>
      <c r="FA92" s="332"/>
      <c r="FB92" s="332"/>
      <c r="FC92" s="332"/>
      <c r="FD92" s="332"/>
      <c r="FE92" s="332"/>
      <c r="FF92" s="332"/>
      <c r="FG92" s="332"/>
      <c r="FH92" s="332"/>
      <c r="FI92" s="332"/>
      <c r="FJ92" s="332"/>
      <c r="FK92" s="332"/>
    </row>
    <row r="93" customFormat="false" ht="12.75" hidden="false" customHeight="false" outlineLevel="0" collapsed="false">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c r="CQ93" s="332"/>
      <c r="CR93" s="332"/>
      <c r="CS93" s="332"/>
      <c r="CT93" s="332"/>
      <c r="CU93" s="332"/>
      <c r="CV93" s="332"/>
      <c r="CW93" s="332"/>
      <c r="CX93" s="332"/>
      <c r="CY93" s="332"/>
      <c r="CZ93" s="332"/>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c r="EZ93" s="332"/>
      <c r="FA93" s="332"/>
      <c r="FB93" s="332"/>
      <c r="FC93" s="332"/>
      <c r="FD93" s="332"/>
      <c r="FE93" s="332"/>
      <c r="FF93" s="332"/>
      <c r="FG93" s="332"/>
      <c r="FH93" s="332"/>
      <c r="FI93" s="332"/>
      <c r="FJ93" s="332"/>
      <c r="FK93" s="332"/>
    </row>
    <row r="94" customFormat="false" ht="12.75" hidden="false" customHeight="false" outlineLevel="0" collapsed="false">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32"/>
      <c r="CA94" s="332"/>
      <c r="CB94" s="332"/>
      <c r="CC94" s="332"/>
      <c r="CD94" s="332"/>
      <c r="CE94" s="332"/>
      <c r="CF94" s="332"/>
      <c r="CG94" s="332"/>
      <c r="CH94" s="332"/>
      <c r="CI94" s="332"/>
      <c r="CJ94" s="332"/>
      <c r="CK94" s="332"/>
      <c r="CL94" s="332"/>
      <c r="CM94" s="332"/>
      <c r="CN94" s="332"/>
      <c r="CO94" s="332"/>
      <c r="CP94" s="332"/>
      <c r="CQ94" s="332"/>
      <c r="CR94" s="332"/>
      <c r="CS94" s="332"/>
      <c r="CT94" s="332"/>
      <c r="CU94" s="332"/>
      <c r="CV94" s="332"/>
      <c r="CW94" s="332"/>
      <c r="CX94" s="332"/>
      <c r="CY94" s="332"/>
      <c r="CZ94" s="332"/>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332"/>
      <c r="EJ94" s="332"/>
      <c r="EK94" s="332"/>
      <c r="EL94" s="332"/>
      <c r="EM94" s="332"/>
      <c r="EN94" s="332"/>
      <c r="EO94" s="332"/>
      <c r="EP94" s="332"/>
      <c r="EQ94" s="332"/>
      <c r="ER94" s="332"/>
      <c r="ES94" s="332"/>
      <c r="ET94" s="332"/>
      <c r="EU94" s="332"/>
      <c r="EV94" s="332"/>
      <c r="EW94" s="332"/>
      <c r="EX94" s="332"/>
      <c r="EY94" s="332"/>
      <c r="EZ94" s="332"/>
      <c r="FA94" s="332"/>
      <c r="FB94" s="332"/>
      <c r="FC94" s="332"/>
      <c r="FD94" s="332"/>
      <c r="FE94" s="332"/>
      <c r="FF94" s="332"/>
      <c r="FG94" s="332"/>
      <c r="FH94" s="332"/>
      <c r="FI94" s="332"/>
      <c r="FJ94" s="332"/>
      <c r="FK94" s="332"/>
    </row>
  </sheetData>
  <mergeCells count="400">
    <mergeCell ref="A2:FJ2"/>
    <mergeCell ref="A3:GB3"/>
    <mergeCell ref="A4:GB4"/>
    <mergeCell ref="AC5:FJ5"/>
    <mergeCell ref="A7:AT7"/>
    <mergeCell ref="AU7:FJ7"/>
    <mergeCell ref="A8:F10"/>
    <mergeCell ref="G8:AC10"/>
    <mergeCell ref="AD8:AS10"/>
    <mergeCell ref="AT8:DM8"/>
    <mergeCell ref="DN8:EC10"/>
    <mergeCell ref="ED8:ES10"/>
    <mergeCell ref="ET8:FJ10"/>
    <mergeCell ref="AT9:BJ10"/>
    <mergeCell ref="BK9:DM9"/>
    <mergeCell ref="BK10:CB10"/>
    <mergeCell ref="CC10:CU10"/>
    <mergeCell ref="CV10:DM10"/>
    <mergeCell ref="A11:F11"/>
    <mergeCell ref="G11:AC11"/>
    <mergeCell ref="AD11:AS11"/>
    <mergeCell ref="AT11:BJ11"/>
    <mergeCell ref="BK11:CB11"/>
    <mergeCell ref="CC11:CU11"/>
    <mergeCell ref="CV11:DM11"/>
    <mergeCell ref="DN11:EC11"/>
    <mergeCell ref="ED11:ES11"/>
    <mergeCell ref="ET11:FJ11"/>
    <mergeCell ref="A12:FJ12"/>
    <mergeCell ref="A13:F13"/>
    <mergeCell ref="G13:AC13"/>
    <mergeCell ref="AD13:AS13"/>
    <mergeCell ref="AT13:BJ13"/>
    <mergeCell ref="BK13:CB13"/>
    <mergeCell ref="CC13:CU13"/>
    <mergeCell ref="CV13:DM13"/>
    <mergeCell ref="DN13:EC13"/>
    <mergeCell ref="ED13:ES13"/>
    <mergeCell ref="ET13:FJ13"/>
    <mergeCell ref="A14:F14"/>
    <mergeCell ref="G14:AC14"/>
    <mergeCell ref="AD14:AS14"/>
    <mergeCell ref="AT14:BJ14"/>
    <mergeCell ref="BK14:CB14"/>
    <mergeCell ref="CC14:CU14"/>
    <mergeCell ref="CV14:DM14"/>
    <mergeCell ref="DN14:EC14"/>
    <mergeCell ref="ED14:ES14"/>
    <mergeCell ref="ET14:FJ14"/>
    <mergeCell ref="A15:AC15"/>
    <mergeCell ref="AD15:AS15"/>
    <mergeCell ref="AT15:BJ15"/>
    <mergeCell ref="BK15:CB15"/>
    <mergeCell ref="CC15:CU15"/>
    <mergeCell ref="CV15:DM15"/>
    <mergeCell ref="DN15:EC15"/>
    <mergeCell ref="ED15:ES15"/>
    <mergeCell ref="ET15:FJ15"/>
    <mergeCell ref="FV15:GU15"/>
    <mergeCell ref="GV15:HD15"/>
    <mergeCell ref="A16:FJ16"/>
    <mergeCell ref="FN16:GE16"/>
    <mergeCell ref="A17:F17"/>
    <mergeCell ref="G17:AC17"/>
    <mergeCell ref="AD17:AS17"/>
    <mergeCell ref="AT17:BJ17"/>
    <mergeCell ref="BK17:CB17"/>
    <mergeCell ref="CC17:CU17"/>
    <mergeCell ref="CV17:DM17"/>
    <mergeCell ref="DN17:EC17"/>
    <mergeCell ref="ED17:ES17"/>
    <mergeCell ref="ET17:FJ17"/>
    <mergeCell ref="FP17:GU17"/>
    <mergeCell ref="A18:AC18"/>
    <mergeCell ref="AD18:AS18"/>
    <mergeCell ref="AT18:BJ18"/>
    <mergeCell ref="BK18:CB18"/>
    <mergeCell ref="CC18:CU18"/>
    <mergeCell ref="CV18:DM18"/>
    <mergeCell ref="DN18:EC18"/>
    <mergeCell ref="ED18:ES18"/>
    <mergeCell ref="ET18:FJ18"/>
    <mergeCell ref="FW18:GU18"/>
    <mergeCell ref="GV18:HH18"/>
    <mergeCell ref="A19:F19"/>
    <mergeCell ref="G19:AC19"/>
    <mergeCell ref="AD19:AS19"/>
    <mergeCell ref="AT19:BJ19"/>
    <mergeCell ref="BK19:CB19"/>
    <mergeCell ref="CC19:CU19"/>
    <mergeCell ref="CV19:DM19"/>
    <mergeCell ref="DN19:EC19"/>
    <mergeCell ref="ED19:ES19"/>
    <mergeCell ref="ET19:FJ19"/>
    <mergeCell ref="FP19:HA19"/>
    <mergeCell ref="HB19:HJ19"/>
    <mergeCell ref="A20:AC20"/>
    <mergeCell ref="AD20:AS20"/>
    <mergeCell ref="AT20:BJ20"/>
    <mergeCell ref="BK20:CB20"/>
    <mergeCell ref="CC20:CU20"/>
    <mergeCell ref="CV20:DM20"/>
    <mergeCell ref="DN20:EC20"/>
    <mergeCell ref="ED20:ES20"/>
    <mergeCell ref="ET20:FJ20"/>
    <mergeCell ref="A21:FJ21"/>
    <mergeCell ref="A22:F22"/>
    <mergeCell ref="G22:AC22"/>
    <mergeCell ref="AD22:AS22"/>
    <mergeCell ref="AT22:BJ22"/>
    <mergeCell ref="BK22:CB22"/>
    <mergeCell ref="CC22:CU22"/>
    <mergeCell ref="CV22:DM22"/>
    <mergeCell ref="DN22:EC22"/>
    <mergeCell ref="ED22:ES22"/>
    <mergeCell ref="ET22:FJ22"/>
    <mergeCell ref="A23:AC23"/>
    <mergeCell ref="AD23:AS23"/>
    <mergeCell ref="AT23:BJ23"/>
    <mergeCell ref="BK23:CB23"/>
    <mergeCell ref="CC23:CU23"/>
    <mergeCell ref="CV23:DM23"/>
    <mergeCell ref="DN23:EC23"/>
    <mergeCell ref="ED23:ES23"/>
    <mergeCell ref="ET23:FJ23"/>
    <mergeCell ref="FY23:GR23"/>
    <mergeCell ref="GT23:HE23"/>
    <mergeCell ref="A24:AC24"/>
    <mergeCell ref="AD24:AS24"/>
    <mergeCell ref="AT24:BJ24"/>
    <mergeCell ref="BK24:CB24"/>
    <mergeCell ref="CC24:CU24"/>
    <mergeCell ref="CV24:DM24"/>
    <mergeCell ref="DN24:EC24"/>
    <mergeCell ref="ED24:ES24"/>
    <mergeCell ref="ET24:FJ24"/>
    <mergeCell ref="FP24:GW24"/>
    <mergeCell ref="A26:FJ26"/>
    <mergeCell ref="A27:GB27"/>
    <mergeCell ref="A28:GB28"/>
    <mergeCell ref="AC29:FJ29"/>
    <mergeCell ref="A31:AT31"/>
    <mergeCell ref="AU31:FJ31"/>
    <mergeCell ref="A32:F34"/>
    <mergeCell ref="G32:AC34"/>
    <mergeCell ref="AD32:AS34"/>
    <mergeCell ref="AT32:DM32"/>
    <mergeCell ref="DN32:EC34"/>
    <mergeCell ref="ED32:ES34"/>
    <mergeCell ref="ET32:FJ34"/>
    <mergeCell ref="AT33:BJ34"/>
    <mergeCell ref="BK33:DM33"/>
    <mergeCell ref="BK34:CB34"/>
    <mergeCell ref="CC34:CU34"/>
    <mergeCell ref="CV34:DM34"/>
    <mergeCell ref="A35:F35"/>
    <mergeCell ref="G35:AC35"/>
    <mergeCell ref="AD35:AS35"/>
    <mergeCell ref="AT35:BJ35"/>
    <mergeCell ref="BK35:CB35"/>
    <mergeCell ref="CC35:CU35"/>
    <mergeCell ref="CV35:DM35"/>
    <mergeCell ref="DN35:EC35"/>
    <mergeCell ref="ED35:ES35"/>
    <mergeCell ref="ET35:FJ35"/>
    <mergeCell ref="A36:FJ36"/>
    <mergeCell ref="A37:F37"/>
    <mergeCell ref="G37:AC37"/>
    <mergeCell ref="AD37:AS37"/>
    <mergeCell ref="AT37:BJ37"/>
    <mergeCell ref="BK37:CB37"/>
    <mergeCell ref="CC37:CU37"/>
    <mergeCell ref="CV37:DM37"/>
    <mergeCell ref="DN37:EC37"/>
    <mergeCell ref="ED37:ES37"/>
    <mergeCell ref="ET37:FJ37"/>
    <mergeCell ref="A38:F38"/>
    <mergeCell ref="G38:AC38"/>
    <mergeCell ref="AD38:AS38"/>
    <mergeCell ref="AT38:BJ38"/>
    <mergeCell ref="BK38:CB38"/>
    <mergeCell ref="CC38:CU38"/>
    <mergeCell ref="CV38:DM38"/>
    <mergeCell ref="DN38:EC38"/>
    <mergeCell ref="ED38:ES38"/>
    <mergeCell ref="ET38:FJ38"/>
    <mergeCell ref="A39:AC39"/>
    <mergeCell ref="AD39:AS39"/>
    <mergeCell ref="AT39:BJ39"/>
    <mergeCell ref="BK39:CB39"/>
    <mergeCell ref="CC39:CU39"/>
    <mergeCell ref="CV39:DM39"/>
    <mergeCell ref="DN39:EC39"/>
    <mergeCell ref="ED39:ES39"/>
    <mergeCell ref="ET39:FJ39"/>
    <mergeCell ref="FL39:GD39"/>
    <mergeCell ref="A40:FJ40"/>
    <mergeCell ref="FN40:GE40"/>
    <mergeCell ref="A41:F41"/>
    <mergeCell ref="G41:AC41"/>
    <mergeCell ref="AD41:AS41"/>
    <mergeCell ref="AT41:BJ41"/>
    <mergeCell ref="BK41:CB41"/>
    <mergeCell ref="CC41:CU41"/>
    <mergeCell ref="CV41:DM41"/>
    <mergeCell ref="DN41:EC41"/>
    <mergeCell ref="ED41:ES41"/>
    <mergeCell ref="ET41:FJ41"/>
    <mergeCell ref="FP41:GF41"/>
    <mergeCell ref="A42:AC42"/>
    <mergeCell ref="AD42:AS42"/>
    <mergeCell ref="AT42:BJ42"/>
    <mergeCell ref="BK42:CB42"/>
    <mergeCell ref="CC42:CU42"/>
    <mergeCell ref="CV42:DM42"/>
    <mergeCell ref="DN42:EC42"/>
    <mergeCell ref="ED42:ES42"/>
    <mergeCell ref="ET42:FJ42"/>
    <mergeCell ref="A43:F43"/>
    <mergeCell ref="G43:AC43"/>
    <mergeCell ref="AD43:AS43"/>
    <mergeCell ref="AT43:BJ43"/>
    <mergeCell ref="BK43:CB43"/>
    <mergeCell ref="CC43:CU43"/>
    <mergeCell ref="CV43:DM43"/>
    <mergeCell ref="DN43:EC43"/>
    <mergeCell ref="ED43:ES43"/>
    <mergeCell ref="ET43:FJ43"/>
    <mergeCell ref="FP43:GF43"/>
    <mergeCell ref="A44:AC44"/>
    <mergeCell ref="AD44:AS44"/>
    <mergeCell ref="AT44:BJ44"/>
    <mergeCell ref="BK44:CB44"/>
    <mergeCell ref="CC44:CU44"/>
    <mergeCell ref="CV44:DM44"/>
    <mergeCell ref="DN44:EC44"/>
    <mergeCell ref="ED44:ES44"/>
    <mergeCell ref="ET44:FJ44"/>
    <mergeCell ref="A45:FJ45"/>
    <mergeCell ref="A46:F46"/>
    <mergeCell ref="G46:AC46"/>
    <mergeCell ref="AD46:AS46"/>
    <mergeCell ref="AT46:BJ46"/>
    <mergeCell ref="BK46:CB46"/>
    <mergeCell ref="CC46:CU46"/>
    <mergeCell ref="CV46:DM46"/>
    <mergeCell ref="DN46:EC46"/>
    <mergeCell ref="ED46:ES46"/>
    <mergeCell ref="ET46:FJ46"/>
    <mergeCell ref="A47:AC47"/>
    <mergeCell ref="AD47:AS47"/>
    <mergeCell ref="AT47:BJ47"/>
    <mergeCell ref="BK47:CB47"/>
    <mergeCell ref="CC47:CU47"/>
    <mergeCell ref="CV47:DM47"/>
    <mergeCell ref="DN47:EC47"/>
    <mergeCell ref="ED47:ES47"/>
    <mergeCell ref="ET47:FJ47"/>
    <mergeCell ref="A48:AC48"/>
    <mergeCell ref="AD48:AS48"/>
    <mergeCell ref="AT48:BJ48"/>
    <mergeCell ref="BK48:CB48"/>
    <mergeCell ref="CC48:CU48"/>
    <mergeCell ref="CV48:DM48"/>
    <mergeCell ref="DN48:EC48"/>
    <mergeCell ref="ED48:ES48"/>
    <mergeCell ref="ET48:FJ48"/>
    <mergeCell ref="A50:FJ50"/>
    <mergeCell ref="A51:GB51"/>
    <mergeCell ref="A52:GB52"/>
    <mergeCell ref="AC53:FJ53"/>
    <mergeCell ref="A55:AT55"/>
    <mergeCell ref="AU55:FJ55"/>
    <mergeCell ref="A56:F58"/>
    <mergeCell ref="G56:AC58"/>
    <mergeCell ref="AD56:AS58"/>
    <mergeCell ref="AT56:DM56"/>
    <mergeCell ref="DN56:EC58"/>
    <mergeCell ref="ED56:ES58"/>
    <mergeCell ref="ET56:FJ58"/>
    <mergeCell ref="AT57:BJ58"/>
    <mergeCell ref="BK57:DM57"/>
    <mergeCell ref="BK58:CB58"/>
    <mergeCell ref="CC58:CU58"/>
    <mergeCell ref="CV58:DM58"/>
    <mergeCell ref="A59:F59"/>
    <mergeCell ref="G59:AC59"/>
    <mergeCell ref="AD59:AS59"/>
    <mergeCell ref="AT59:BJ59"/>
    <mergeCell ref="BK59:CB59"/>
    <mergeCell ref="CC59:CU59"/>
    <mergeCell ref="CV59:DM59"/>
    <mergeCell ref="DN59:EC59"/>
    <mergeCell ref="ED59:ES59"/>
    <mergeCell ref="ET59:FJ59"/>
    <mergeCell ref="A60:FJ60"/>
    <mergeCell ref="A61:F61"/>
    <mergeCell ref="G61:AC61"/>
    <mergeCell ref="AD61:AS61"/>
    <mergeCell ref="AT61:BJ61"/>
    <mergeCell ref="BK61:CB61"/>
    <mergeCell ref="CC61:CU61"/>
    <mergeCell ref="CV61:DM61"/>
    <mergeCell ref="DN61:EC61"/>
    <mergeCell ref="ED61:ES61"/>
    <mergeCell ref="ET61:FJ61"/>
    <mergeCell ref="A62:F62"/>
    <mergeCell ref="G62:AC62"/>
    <mergeCell ref="AD62:AS62"/>
    <mergeCell ref="AT62:BJ62"/>
    <mergeCell ref="BK62:CB62"/>
    <mergeCell ref="CC62:CU62"/>
    <mergeCell ref="CV62:DM62"/>
    <mergeCell ref="DN62:EC62"/>
    <mergeCell ref="ED62:ES62"/>
    <mergeCell ref="ET62:FJ62"/>
    <mergeCell ref="A63:AC63"/>
    <mergeCell ref="AD63:AS63"/>
    <mergeCell ref="AT63:BJ63"/>
    <mergeCell ref="BK63:CB63"/>
    <mergeCell ref="CC63:CU63"/>
    <mergeCell ref="CV63:DM63"/>
    <mergeCell ref="DN63:EC63"/>
    <mergeCell ref="ED63:ES63"/>
    <mergeCell ref="ET63:FJ63"/>
    <mergeCell ref="FL63:GD63"/>
    <mergeCell ref="A64:FJ64"/>
    <mergeCell ref="FN64:GE64"/>
    <mergeCell ref="A65:F65"/>
    <mergeCell ref="G65:AC65"/>
    <mergeCell ref="AD65:AS65"/>
    <mergeCell ref="AT65:BJ65"/>
    <mergeCell ref="BK65:CB65"/>
    <mergeCell ref="CC65:CU65"/>
    <mergeCell ref="CV65:DM65"/>
    <mergeCell ref="DN65:EC65"/>
    <mergeCell ref="ED65:ES65"/>
    <mergeCell ref="ET65:FJ65"/>
    <mergeCell ref="FP65:GF65"/>
    <mergeCell ref="A66:AC66"/>
    <mergeCell ref="AD66:AS66"/>
    <mergeCell ref="AT66:BJ66"/>
    <mergeCell ref="BK66:CB66"/>
    <mergeCell ref="CC66:CU66"/>
    <mergeCell ref="CV66:DM66"/>
    <mergeCell ref="DN66:EC66"/>
    <mergeCell ref="ED66:ES66"/>
    <mergeCell ref="ET66:FJ66"/>
    <mergeCell ref="A67:F67"/>
    <mergeCell ref="G67:AC67"/>
    <mergeCell ref="AD67:AS67"/>
    <mergeCell ref="AT67:BJ67"/>
    <mergeCell ref="BK67:CB67"/>
    <mergeCell ref="CC67:CU67"/>
    <mergeCell ref="CV67:DM67"/>
    <mergeCell ref="DN67:EC67"/>
    <mergeCell ref="ED67:ES67"/>
    <mergeCell ref="ET67:FJ67"/>
    <mergeCell ref="FP67:GF67"/>
    <mergeCell ref="A68:AC68"/>
    <mergeCell ref="AD68:AS68"/>
    <mergeCell ref="AT68:BJ68"/>
    <mergeCell ref="BK68:CB68"/>
    <mergeCell ref="CC68:CU68"/>
    <mergeCell ref="CV68:DM68"/>
    <mergeCell ref="DN68:EC68"/>
    <mergeCell ref="ED68:ES68"/>
    <mergeCell ref="ET68:FJ68"/>
    <mergeCell ref="A69:FJ69"/>
    <mergeCell ref="A70:F70"/>
    <mergeCell ref="G70:AC70"/>
    <mergeCell ref="AD70:AS70"/>
    <mergeCell ref="AT70:BJ70"/>
    <mergeCell ref="BK70:CB70"/>
    <mergeCell ref="CC70:CU70"/>
    <mergeCell ref="CV70:DM70"/>
    <mergeCell ref="DN70:EC70"/>
    <mergeCell ref="ED70:ES70"/>
    <mergeCell ref="ET70:FJ70"/>
    <mergeCell ref="A71:AC71"/>
    <mergeCell ref="AD71:AS71"/>
    <mergeCell ref="AT71:BJ71"/>
    <mergeCell ref="BK71:CB71"/>
    <mergeCell ref="CC71:CU71"/>
    <mergeCell ref="CV71:DM71"/>
    <mergeCell ref="DN71:EC71"/>
    <mergeCell ref="ED71:ES71"/>
    <mergeCell ref="ET71:FJ71"/>
    <mergeCell ref="A72:AC72"/>
    <mergeCell ref="AD72:AS72"/>
    <mergeCell ref="AT72:BJ72"/>
    <mergeCell ref="BK72:CB72"/>
    <mergeCell ref="CC72:CU72"/>
    <mergeCell ref="CV72:DM72"/>
    <mergeCell ref="DN72:EC72"/>
    <mergeCell ref="ED72:ES72"/>
    <mergeCell ref="ET72:FJ72"/>
    <mergeCell ref="B75:EN76"/>
    <mergeCell ref="A77:CO77"/>
    <mergeCell ref="A78:CN78"/>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25"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2:HQ199"/>
  <sheetViews>
    <sheetView showFormulas="false" showGridLines="true" showRowColHeaders="true" showZeros="true" rightToLeft="false" tabSelected="false" showOutlineSymbols="true" defaultGridColor="true" view="pageBreakPreview" topLeftCell="A100" colorId="64" zoomScale="110" zoomScaleNormal="120" zoomScalePageLayoutView="110" workbookViewId="0">
      <selection pane="topLeft" activeCell="FO106" activeCellId="0" sqref="FO106"/>
    </sheetView>
  </sheetViews>
  <sheetFormatPr defaultColWidth="0.859375" defaultRowHeight="12.75" zeroHeight="false" outlineLevelRow="0" outlineLevelCol="0"/>
  <cols>
    <col collapsed="false" customWidth="true" hidden="false" outlineLevel="0" max="1" min="1" style="304" width="2.42"/>
    <col collapsed="false" customWidth="false" hidden="false" outlineLevel="0" max="28" min="2" style="304" width="0.86"/>
    <col collapsed="false" customWidth="true" hidden="false" outlineLevel="0" max="29" min="29" style="304" width="16.71"/>
    <col collapsed="false" customWidth="false" hidden="false" outlineLevel="0" max="168" min="30" style="304" width="0.86"/>
    <col collapsed="false" customWidth="true" hidden="false" outlineLevel="0" max="169" min="169" style="304" width="11.71"/>
    <col collapsed="false" customWidth="false" hidden="false" outlineLevel="0" max="170" min="170" style="304" width="0.86"/>
    <col collapsed="false" customWidth="true" hidden="false" outlineLevel="0" max="171" min="171" style="304" width="8.15"/>
    <col collapsed="false" customWidth="false" hidden="false" outlineLevel="0" max="16384" min="172" style="304" width="0.86"/>
  </cols>
  <sheetData>
    <row r="2" s="306" customFormat="true" ht="15" hidden="false" customHeight="false" outlineLevel="0" collapsed="false">
      <c r="A2" s="305" t="s">
        <v>452</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c r="EU2" s="305"/>
      <c r="EV2" s="305"/>
      <c r="EW2" s="305"/>
      <c r="EX2" s="305"/>
      <c r="EY2" s="305"/>
      <c r="EZ2" s="305"/>
      <c r="FA2" s="305"/>
      <c r="FB2" s="305"/>
      <c r="FC2" s="305"/>
      <c r="FD2" s="305"/>
      <c r="FE2" s="305"/>
      <c r="FF2" s="305"/>
      <c r="FG2" s="305"/>
      <c r="FH2" s="305"/>
      <c r="FI2" s="305"/>
      <c r="FJ2" s="305"/>
    </row>
    <row r="3" s="306" customFormat="true" ht="15" hidden="false" customHeight="false" outlineLevel="0" collapsed="false">
      <c r="A3" s="307" t="s">
        <v>418</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row>
    <row r="4" s="306" customFormat="true" ht="15" hidden="false" customHeight="false" outlineLevel="0" collapsed="false">
      <c r="A4" s="307" t="s">
        <v>419</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row>
    <row r="5" s="307" customFormat="true" ht="14.25" hidden="false" customHeight="false" outlineLevel="0" collapsed="false">
      <c r="A5" s="307" t="s">
        <v>420</v>
      </c>
      <c r="AC5" s="308" t="s">
        <v>421</v>
      </c>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row>
    <row r="6" s="309" customFormat="true" ht="15" hidden="false" customHeight="false" outlineLevel="0" collapsed="false"/>
    <row r="7" s="307" customFormat="true" ht="24" hidden="false" customHeight="true" outlineLevel="0" collapsed="false">
      <c r="A7" s="307" t="s">
        <v>422</v>
      </c>
      <c r="AU7" s="333" t="s">
        <v>423</v>
      </c>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row>
    <row r="8" s="312" customFormat="true" ht="12.75" hidden="false" customHeight="true" outlineLevel="0" collapsed="false">
      <c r="A8" s="311" t="s">
        <v>387</v>
      </c>
      <c r="B8" s="311"/>
      <c r="C8" s="311"/>
      <c r="D8" s="311"/>
      <c r="E8" s="311"/>
      <c r="F8" s="311"/>
      <c r="G8" s="311" t="s">
        <v>424</v>
      </c>
      <c r="H8" s="311"/>
      <c r="I8" s="311"/>
      <c r="J8" s="311"/>
      <c r="K8" s="311"/>
      <c r="L8" s="311"/>
      <c r="M8" s="311"/>
      <c r="N8" s="311"/>
      <c r="O8" s="311"/>
      <c r="P8" s="311"/>
      <c r="Q8" s="311"/>
      <c r="R8" s="311"/>
      <c r="S8" s="311"/>
      <c r="T8" s="311"/>
      <c r="U8" s="311"/>
      <c r="V8" s="311"/>
      <c r="W8" s="311"/>
      <c r="X8" s="311"/>
      <c r="Y8" s="311"/>
      <c r="Z8" s="311"/>
      <c r="AA8" s="311"/>
      <c r="AB8" s="311"/>
      <c r="AC8" s="311"/>
      <c r="AD8" s="311" t="s">
        <v>425</v>
      </c>
      <c r="AE8" s="311"/>
      <c r="AF8" s="311"/>
      <c r="AG8" s="311"/>
      <c r="AH8" s="311"/>
      <c r="AI8" s="311"/>
      <c r="AJ8" s="311"/>
      <c r="AK8" s="311"/>
      <c r="AL8" s="311"/>
      <c r="AM8" s="311"/>
      <c r="AN8" s="311"/>
      <c r="AO8" s="311"/>
      <c r="AP8" s="311"/>
      <c r="AQ8" s="311"/>
      <c r="AR8" s="311"/>
      <c r="AS8" s="311"/>
      <c r="AT8" s="311" t="s">
        <v>426</v>
      </c>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t="s">
        <v>453</v>
      </c>
      <c r="DO8" s="311"/>
      <c r="DP8" s="311"/>
      <c r="DQ8" s="311"/>
      <c r="DR8" s="311"/>
      <c r="DS8" s="311"/>
      <c r="DT8" s="311"/>
      <c r="DU8" s="311"/>
      <c r="DV8" s="311"/>
      <c r="DW8" s="311"/>
      <c r="DX8" s="311"/>
      <c r="DY8" s="311"/>
      <c r="DZ8" s="311"/>
      <c r="EA8" s="311"/>
      <c r="EB8" s="311"/>
      <c r="EC8" s="311"/>
      <c r="ED8" s="311" t="s">
        <v>427</v>
      </c>
      <c r="EE8" s="311"/>
      <c r="EF8" s="311"/>
      <c r="EG8" s="311"/>
      <c r="EH8" s="311"/>
      <c r="EI8" s="311"/>
      <c r="EJ8" s="311"/>
      <c r="EK8" s="311"/>
      <c r="EL8" s="311"/>
      <c r="EM8" s="311"/>
      <c r="EN8" s="311"/>
      <c r="EO8" s="311"/>
      <c r="EP8" s="311"/>
      <c r="EQ8" s="311"/>
      <c r="ER8" s="311"/>
      <c r="ES8" s="311"/>
      <c r="ET8" s="311" t="s">
        <v>428</v>
      </c>
      <c r="EU8" s="311"/>
      <c r="EV8" s="311"/>
      <c r="EW8" s="311"/>
      <c r="EX8" s="311"/>
      <c r="EY8" s="311"/>
      <c r="EZ8" s="311"/>
      <c r="FA8" s="311"/>
      <c r="FB8" s="311"/>
      <c r="FC8" s="311"/>
      <c r="FD8" s="311"/>
      <c r="FE8" s="311"/>
      <c r="FF8" s="311"/>
      <c r="FG8" s="311"/>
      <c r="FH8" s="311"/>
      <c r="FI8" s="311"/>
      <c r="FJ8" s="311"/>
      <c r="FK8" s="311" t="s">
        <v>429</v>
      </c>
      <c r="FL8" s="311"/>
      <c r="FM8" s="311"/>
    </row>
    <row r="9" s="312" customFormat="true" ht="24.75" hidden="false" customHeight="true" outlineLevel="0" collapsed="false">
      <c r="A9" s="311"/>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t="s">
        <v>430</v>
      </c>
      <c r="AU9" s="311"/>
      <c r="AV9" s="311"/>
      <c r="AW9" s="311"/>
      <c r="AX9" s="311"/>
      <c r="AY9" s="311"/>
      <c r="AZ9" s="311"/>
      <c r="BA9" s="311"/>
      <c r="BB9" s="311"/>
      <c r="BC9" s="311"/>
      <c r="BD9" s="311"/>
      <c r="BE9" s="311"/>
      <c r="BF9" s="311"/>
      <c r="BG9" s="311"/>
      <c r="BH9" s="311"/>
      <c r="BI9" s="311"/>
      <c r="BJ9" s="311"/>
      <c r="BK9" s="311" t="s">
        <v>51</v>
      </c>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row>
    <row r="10" s="312" customFormat="true" ht="45.75" hidden="false" customHeight="true" outlineLevel="0" collapsed="false">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t="s">
        <v>431</v>
      </c>
      <c r="BL10" s="311"/>
      <c r="BM10" s="311"/>
      <c r="BN10" s="311"/>
      <c r="BO10" s="311"/>
      <c r="BP10" s="311"/>
      <c r="BQ10" s="311"/>
      <c r="BR10" s="311"/>
      <c r="BS10" s="311"/>
      <c r="BT10" s="311"/>
      <c r="BU10" s="311"/>
      <c r="BV10" s="311"/>
      <c r="BW10" s="311"/>
      <c r="BX10" s="311"/>
      <c r="BY10" s="311"/>
      <c r="BZ10" s="311"/>
      <c r="CA10" s="311"/>
      <c r="CB10" s="311"/>
      <c r="CC10" s="311" t="s">
        <v>432</v>
      </c>
      <c r="CD10" s="311"/>
      <c r="CE10" s="311"/>
      <c r="CF10" s="311"/>
      <c r="CG10" s="311"/>
      <c r="CH10" s="311"/>
      <c r="CI10" s="311"/>
      <c r="CJ10" s="311"/>
      <c r="CK10" s="311"/>
      <c r="CL10" s="311"/>
      <c r="CM10" s="311"/>
      <c r="CN10" s="311"/>
      <c r="CO10" s="311"/>
      <c r="CP10" s="311"/>
      <c r="CQ10" s="311"/>
      <c r="CR10" s="311"/>
      <c r="CS10" s="311"/>
      <c r="CT10" s="311"/>
      <c r="CU10" s="311"/>
      <c r="CV10" s="311" t="s">
        <v>433</v>
      </c>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row>
    <row r="11" s="314" customFormat="true" ht="12.75" hidden="false" customHeight="false" outlineLevel="0" collapsed="false">
      <c r="A11" s="313" t="n">
        <v>1</v>
      </c>
      <c r="B11" s="313"/>
      <c r="C11" s="313"/>
      <c r="D11" s="313"/>
      <c r="E11" s="313"/>
      <c r="F11" s="313"/>
      <c r="G11" s="313" t="n">
        <v>2</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t="n">
        <v>3</v>
      </c>
      <c r="AE11" s="313"/>
      <c r="AF11" s="313"/>
      <c r="AG11" s="313"/>
      <c r="AH11" s="313"/>
      <c r="AI11" s="313"/>
      <c r="AJ11" s="313"/>
      <c r="AK11" s="313"/>
      <c r="AL11" s="313"/>
      <c r="AM11" s="313"/>
      <c r="AN11" s="313"/>
      <c r="AO11" s="313"/>
      <c r="AP11" s="313"/>
      <c r="AQ11" s="313"/>
      <c r="AR11" s="313"/>
      <c r="AS11" s="313"/>
      <c r="AT11" s="313" t="n">
        <v>4</v>
      </c>
      <c r="AU11" s="313"/>
      <c r="AV11" s="313"/>
      <c r="AW11" s="313"/>
      <c r="AX11" s="313"/>
      <c r="AY11" s="313"/>
      <c r="AZ11" s="313"/>
      <c r="BA11" s="313"/>
      <c r="BB11" s="313"/>
      <c r="BC11" s="313"/>
      <c r="BD11" s="313"/>
      <c r="BE11" s="313"/>
      <c r="BF11" s="313"/>
      <c r="BG11" s="313"/>
      <c r="BH11" s="313"/>
      <c r="BI11" s="313"/>
      <c r="BJ11" s="313"/>
      <c r="BK11" s="313" t="n">
        <v>5</v>
      </c>
      <c r="BL11" s="313"/>
      <c r="BM11" s="313"/>
      <c r="BN11" s="313"/>
      <c r="BO11" s="313"/>
      <c r="BP11" s="313"/>
      <c r="BQ11" s="313"/>
      <c r="BR11" s="313"/>
      <c r="BS11" s="313"/>
      <c r="BT11" s="313"/>
      <c r="BU11" s="313"/>
      <c r="BV11" s="313"/>
      <c r="BW11" s="313"/>
      <c r="BX11" s="313"/>
      <c r="BY11" s="313"/>
      <c r="BZ11" s="313"/>
      <c r="CA11" s="313"/>
      <c r="CB11" s="313"/>
      <c r="CC11" s="313" t="n">
        <v>6</v>
      </c>
      <c r="CD11" s="313"/>
      <c r="CE11" s="313"/>
      <c r="CF11" s="313"/>
      <c r="CG11" s="313"/>
      <c r="CH11" s="313"/>
      <c r="CI11" s="313"/>
      <c r="CJ11" s="313"/>
      <c r="CK11" s="313"/>
      <c r="CL11" s="313"/>
      <c r="CM11" s="313"/>
      <c r="CN11" s="313"/>
      <c r="CO11" s="313"/>
      <c r="CP11" s="313"/>
      <c r="CQ11" s="313"/>
      <c r="CR11" s="313"/>
      <c r="CS11" s="313"/>
      <c r="CT11" s="313"/>
      <c r="CU11" s="313"/>
      <c r="CV11" s="313" t="n">
        <v>7</v>
      </c>
      <c r="CW11" s="313"/>
      <c r="CX11" s="313"/>
      <c r="CY11" s="313"/>
      <c r="CZ11" s="313"/>
      <c r="DA11" s="313"/>
      <c r="DB11" s="313"/>
      <c r="DC11" s="313"/>
      <c r="DD11" s="313"/>
      <c r="DE11" s="313"/>
      <c r="DF11" s="313"/>
      <c r="DG11" s="313"/>
      <c r="DH11" s="313"/>
      <c r="DI11" s="313"/>
      <c r="DJ11" s="313"/>
      <c r="DK11" s="313"/>
      <c r="DL11" s="313"/>
      <c r="DM11" s="313"/>
      <c r="DN11" s="313" t="n">
        <v>8</v>
      </c>
      <c r="DO11" s="313"/>
      <c r="DP11" s="313"/>
      <c r="DQ11" s="313"/>
      <c r="DR11" s="313"/>
      <c r="DS11" s="313"/>
      <c r="DT11" s="313"/>
      <c r="DU11" s="313"/>
      <c r="DV11" s="313"/>
      <c r="DW11" s="313"/>
      <c r="DX11" s="313"/>
      <c r="DY11" s="313"/>
      <c r="DZ11" s="313"/>
      <c r="EA11" s="313"/>
      <c r="EB11" s="313"/>
      <c r="EC11" s="313"/>
      <c r="ED11" s="313" t="n">
        <v>9</v>
      </c>
      <c r="EE11" s="313"/>
      <c r="EF11" s="313"/>
      <c r="EG11" s="313"/>
      <c r="EH11" s="313"/>
      <c r="EI11" s="313"/>
      <c r="EJ11" s="313"/>
      <c r="EK11" s="313"/>
      <c r="EL11" s="313"/>
      <c r="EM11" s="313"/>
      <c r="EN11" s="313"/>
      <c r="EO11" s="313"/>
      <c r="EP11" s="313"/>
      <c r="EQ11" s="313"/>
      <c r="ER11" s="313"/>
      <c r="ES11" s="313"/>
      <c r="ET11" s="313" t="n">
        <v>10</v>
      </c>
      <c r="EU11" s="313"/>
      <c r="EV11" s="313"/>
      <c r="EW11" s="313"/>
      <c r="EX11" s="313"/>
      <c r="EY11" s="313"/>
      <c r="EZ11" s="313"/>
      <c r="FA11" s="313"/>
      <c r="FB11" s="313"/>
      <c r="FC11" s="313"/>
      <c r="FD11" s="313"/>
      <c r="FE11" s="313"/>
      <c r="FF11" s="313"/>
      <c r="FG11" s="313"/>
      <c r="FH11" s="313"/>
      <c r="FI11" s="313"/>
      <c r="FJ11" s="313"/>
      <c r="FK11" s="313" t="n">
        <v>11</v>
      </c>
      <c r="FL11" s="313"/>
      <c r="FM11" s="313"/>
    </row>
    <row r="12" s="327" customFormat="true" ht="15" hidden="false" customHeight="true" outlineLevel="0" collapsed="false">
      <c r="A12" s="334" t="s">
        <v>434</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row>
    <row r="13" s="315" customFormat="true" ht="12.75" hidden="false" customHeight="true" outlineLevel="0" collapsed="false">
      <c r="A13" s="335" t="n">
        <v>1</v>
      </c>
      <c r="B13" s="335"/>
      <c r="C13" s="335"/>
      <c r="D13" s="335"/>
      <c r="E13" s="335"/>
      <c r="F13" s="335"/>
      <c r="G13" s="317" t="s">
        <v>436</v>
      </c>
      <c r="H13" s="317"/>
      <c r="I13" s="317"/>
      <c r="J13" s="317"/>
      <c r="K13" s="317"/>
      <c r="L13" s="317"/>
      <c r="M13" s="317"/>
      <c r="N13" s="317"/>
      <c r="O13" s="317"/>
      <c r="P13" s="317"/>
      <c r="Q13" s="317"/>
      <c r="R13" s="317"/>
      <c r="S13" s="317"/>
      <c r="T13" s="317"/>
      <c r="U13" s="317"/>
      <c r="V13" s="317"/>
      <c r="W13" s="317"/>
      <c r="X13" s="317"/>
      <c r="Y13" s="317"/>
      <c r="Z13" s="317"/>
      <c r="AA13" s="317"/>
      <c r="AB13" s="317"/>
      <c r="AC13" s="317"/>
      <c r="AD13" s="318" t="n">
        <v>1</v>
      </c>
      <c r="AE13" s="318"/>
      <c r="AF13" s="318"/>
      <c r="AG13" s="318"/>
      <c r="AH13" s="318"/>
      <c r="AI13" s="318"/>
      <c r="AJ13" s="318"/>
      <c r="AK13" s="318"/>
      <c r="AL13" s="318"/>
      <c r="AM13" s="318"/>
      <c r="AN13" s="318"/>
      <c r="AO13" s="318"/>
      <c r="AP13" s="318"/>
      <c r="AQ13" s="318"/>
      <c r="AR13" s="318"/>
      <c r="AS13" s="318"/>
      <c r="AT13" s="326" t="n">
        <f aca="false">BK13+CC13+CV13+DN13</f>
        <v>60366.5043</v>
      </c>
      <c r="AU13" s="326"/>
      <c r="AV13" s="326"/>
      <c r="AW13" s="326"/>
      <c r="AX13" s="326"/>
      <c r="AY13" s="326"/>
      <c r="AZ13" s="326"/>
      <c r="BA13" s="326"/>
      <c r="BB13" s="326"/>
      <c r="BC13" s="326"/>
      <c r="BD13" s="326"/>
      <c r="BE13" s="326"/>
      <c r="BF13" s="326"/>
      <c r="BG13" s="326"/>
      <c r="BH13" s="326"/>
      <c r="BI13" s="326"/>
      <c r="BJ13" s="326"/>
      <c r="BK13" s="318" t="n">
        <v>40239</v>
      </c>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t="n">
        <f aca="false">BK13*35%+6000+43.8543</f>
        <v>20127.5043</v>
      </c>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26" t="n">
        <f aca="false">(BK13+CC13+CV13+DN13)*0.8</f>
        <v>48293.20344</v>
      </c>
      <c r="EE13" s="326"/>
      <c r="EF13" s="326"/>
      <c r="EG13" s="326"/>
      <c r="EH13" s="326"/>
      <c r="EI13" s="326"/>
      <c r="EJ13" s="326"/>
      <c r="EK13" s="326"/>
      <c r="EL13" s="326"/>
      <c r="EM13" s="326"/>
      <c r="EN13" s="326"/>
      <c r="EO13" s="326"/>
      <c r="EP13" s="326"/>
      <c r="EQ13" s="326"/>
      <c r="ER13" s="326"/>
      <c r="ES13" s="326"/>
      <c r="ET13" s="326" t="n">
        <f aca="false">(BK13+CC13+CV13+DN13)*0.5</f>
        <v>30183.25215</v>
      </c>
      <c r="EU13" s="326"/>
      <c r="EV13" s="326"/>
      <c r="EW13" s="326"/>
      <c r="EX13" s="326"/>
      <c r="EY13" s="326"/>
      <c r="EZ13" s="326"/>
      <c r="FA13" s="326"/>
      <c r="FB13" s="326"/>
      <c r="FC13" s="326"/>
      <c r="FD13" s="326"/>
      <c r="FE13" s="326"/>
      <c r="FF13" s="326"/>
      <c r="FG13" s="326"/>
      <c r="FH13" s="326"/>
      <c r="FI13" s="326"/>
      <c r="FJ13" s="326"/>
      <c r="FK13" s="318" t="n">
        <f aca="false">(AT13+ED13+ET13)*12*AD13</f>
        <v>1666115.51868</v>
      </c>
      <c r="FL13" s="318"/>
      <c r="FM13" s="318"/>
    </row>
    <row r="14" s="315" customFormat="true" ht="24" hidden="false" customHeight="true" outlineLevel="0" collapsed="false">
      <c r="A14" s="335" t="n">
        <v>2</v>
      </c>
      <c r="B14" s="335"/>
      <c r="C14" s="335"/>
      <c r="D14" s="335"/>
      <c r="E14" s="335"/>
      <c r="F14" s="335"/>
      <c r="G14" s="317" t="s">
        <v>454</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8" t="n">
        <v>1</v>
      </c>
      <c r="AE14" s="318"/>
      <c r="AF14" s="318"/>
      <c r="AG14" s="318"/>
      <c r="AH14" s="318"/>
      <c r="AI14" s="318"/>
      <c r="AJ14" s="318"/>
      <c r="AK14" s="318"/>
      <c r="AL14" s="318"/>
      <c r="AM14" s="318"/>
      <c r="AN14" s="318"/>
      <c r="AO14" s="318"/>
      <c r="AP14" s="318"/>
      <c r="AQ14" s="318"/>
      <c r="AR14" s="318"/>
      <c r="AS14" s="318"/>
      <c r="AT14" s="326" t="n">
        <f aca="false">BK14+CC14+CV14+DN14</f>
        <v>52341.6</v>
      </c>
      <c r="AU14" s="326"/>
      <c r="AV14" s="326"/>
      <c r="AW14" s="326"/>
      <c r="AX14" s="326"/>
      <c r="AY14" s="326"/>
      <c r="AZ14" s="326"/>
      <c r="BA14" s="326"/>
      <c r="BB14" s="326"/>
      <c r="BC14" s="326"/>
      <c r="BD14" s="326"/>
      <c r="BE14" s="326"/>
      <c r="BF14" s="326"/>
      <c r="BG14" s="326"/>
      <c r="BH14" s="326"/>
      <c r="BI14" s="326"/>
      <c r="BJ14" s="326"/>
      <c r="BK14" s="318" t="n">
        <v>36216</v>
      </c>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t="n">
        <f aca="false">BK14*35%+3450</f>
        <v>16125.6</v>
      </c>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26" t="n">
        <f aca="false">(BK14+CC14+CV14+DN14)*0.8</f>
        <v>41873.28</v>
      </c>
      <c r="EE14" s="326"/>
      <c r="EF14" s="326"/>
      <c r="EG14" s="326"/>
      <c r="EH14" s="326"/>
      <c r="EI14" s="326"/>
      <c r="EJ14" s="326"/>
      <c r="EK14" s="326"/>
      <c r="EL14" s="326"/>
      <c r="EM14" s="326"/>
      <c r="EN14" s="326"/>
      <c r="EO14" s="326"/>
      <c r="EP14" s="326"/>
      <c r="EQ14" s="326"/>
      <c r="ER14" s="326"/>
      <c r="ES14" s="326"/>
      <c r="ET14" s="326" t="n">
        <f aca="false">(BK14+CC14+CV14+DN14)*0.5</f>
        <v>26170.8</v>
      </c>
      <c r="EU14" s="326"/>
      <c r="EV14" s="326"/>
      <c r="EW14" s="326"/>
      <c r="EX14" s="326"/>
      <c r="EY14" s="326"/>
      <c r="EZ14" s="326"/>
      <c r="FA14" s="326"/>
      <c r="FB14" s="326"/>
      <c r="FC14" s="326"/>
      <c r="FD14" s="326"/>
      <c r="FE14" s="326"/>
      <c r="FF14" s="326"/>
      <c r="FG14" s="326"/>
      <c r="FH14" s="326"/>
      <c r="FI14" s="326"/>
      <c r="FJ14" s="326"/>
      <c r="FK14" s="318" t="n">
        <f aca="false">(AT14+ED14+ET14)*12*AD14</f>
        <v>1444628.16</v>
      </c>
      <c r="FL14" s="318"/>
      <c r="FM14" s="318"/>
    </row>
    <row r="15" s="315" customFormat="true" ht="24" hidden="false" customHeight="true" outlineLevel="0" collapsed="false">
      <c r="A15" s="335" t="n">
        <v>3</v>
      </c>
      <c r="B15" s="335"/>
      <c r="C15" s="335"/>
      <c r="D15" s="335"/>
      <c r="E15" s="335"/>
      <c r="F15" s="335"/>
      <c r="G15" s="317" t="s">
        <v>455</v>
      </c>
      <c r="H15" s="317"/>
      <c r="I15" s="317"/>
      <c r="J15" s="317"/>
      <c r="K15" s="317"/>
      <c r="L15" s="317"/>
      <c r="M15" s="317"/>
      <c r="N15" s="317"/>
      <c r="O15" s="317"/>
      <c r="P15" s="317"/>
      <c r="Q15" s="317"/>
      <c r="R15" s="317"/>
      <c r="S15" s="317"/>
      <c r="T15" s="317"/>
      <c r="U15" s="317"/>
      <c r="V15" s="317"/>
      <c r="W15" s="317"/>
      <c r="X15" s="317"/>
      <c r="Y15" s="317"/>
      <c r="Z15" s="317"/>
      <c r="AA15" s="317"/>
      <c r="AB15" s="317"/>
      <c r="AC15" s="317"/>
      <c r="AD15" s="318" t="n">
        <v>1</v>
      </c>
      <c r="AE15" s="318"/>
      <c r="AF15" s="318"/>
      <c r="AG15" s="318"/>
      <c r="AH15" s="318"/>
      <c r="AI15" s="318"/>
      <c r="AJ15" s="318"/>
      <c r="AK15" s="318"/>
      <c r="AL15" s="318"/>
      <c r="AM15" s="318"/>
      <c r="AN15" s="318"/>
      <c r="AO15" s="318"/>
      <c r="AP15" s="318"/>
      <c r="AQ15" s="318"/>
      <c r="AR15" s="318"/>
      <c r="AS15" s="318"/>
      <c r="AT15" s="326" t="n">
        <f aca="false">BK15+CC15+CV15+DN15</f>
        <v>52341.6</v>
      </c>
      <c r="AU15" s="326"/>
      <c r="AV15" s="326"/>
      <c r="AW15" s="326"/>
      <c r="AX15" s="326"/>
      <c r="AY15" s="326"/>
      <c r="AZ15" s="326"/>
      <c r="BA15" s="326"/>
      <c r="BB15" s="326"/>
      <c r="BC15" s="326"/>
      <c r="BD15" s="326"/>
      <c r="BE15" s="326"/>
      <c r="BF15" s="326"/>
      <c r="BG15" s="326"/>
      <c r="BH15" s="326"/>
      <c r="BI15" s="326"/>
      <c r="BJ15" s="326"/>
      <c r="BK15" s="318" t="n">
        <v>36216</v>
      </c>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t="n">
        <f aca="false">BK15*35%+3450</f>
        <v>16125.6</v>
      </c>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26" t="n">
        <f aca="false">(BK15+CC15+CV15+DN15)*0.8</f>
        <v>41873.28</v>
      </c>
      <c r="EE15" s="326"/>
      <c r="EF15" s="326"/>
      <c r="EG15" s="326"/>
      <c r="EH15" s="326"/>
      <c r="EI15" s="326"/>
      <c r="EJ15" s="326"/>
      <c r="EK15" s="326"/>
      <c r="EL15" s="326"/>
      <c r="EM15" s="326"/>
      <c r="EN15" s="326"/>
      <c r="EO15" s="326"/>
      <c r="EP15" s="326"/>
      <c r="EQ15" s="326"/>
      <c r="ER15" s="326"/>
      <c r="ES15" s="326"/>
      <c r="ET15" s="326" t="n">
        <f aca="false">(BK15+CC15+CV15+DN15)*0.5</f>
        <v>26170.8</v>
      </c>
      <c r="EU15" s="326"/>
      <c r="EV15" s="326"/>
      <c r="EW15" s="326"/>
      <c r="EX15" s="326"/>
      <c r="EY15" s="326"/>
      <c r="EZ15" s="326"/>
      <c r="FA15" s="326"/>
      <c r="FB15" s="326"/>
      <c r="FC15" s="326"/>
      <c r="FD15" s="326"/>
      <c r="FE15" s="326"/>
      <c r="FF15" s="326"/>
      <c r="FG15" s="326"/>
      <c r="FH15" s="326"/>
      <c r="FI15" s="326"/>
      <c r="FJ15" s="326"/>
      <c r="FK15" s="318" t="n">
        <f aca="false">(AT15+ED15+ET15)*12*AD15</f>
        <v>1444628.16</v>
      </c>
      <c r="FL15" s="318"/>
      <c r="FM15" s="318"/>
    </row>
    <row r="16" s="315" customFormat="true" ht="24" hidden="false" customHeight="true" outlineLevel="0" collapsed="false">
      <c r="A16" s="335" t="n">
        <v>4</v>
      </c>
      <c r="B16" s="335"/>
      <c r="C16" s="335"/>
      <c r="D16" s="335"/>
      <c r="E16" s="335"/>
      <c r="F16" s="335"/>
      <c r="G16" s="317" t="s">
        <v>456</v>
      </c>
      <c r="H16" s="317"/>
      <c r="I16" s="317"/>
      <c r="J16" s="317"/>
      <c r="K16" s="317"/>
      <c r="L16" s="317"/>
      <c r="M16" s="317"/>
      <c r="N16" s="317"/>
      <c r="O16" s="317"/>
      <c r="P16" s="317"/>
      <c r="Q16" s="317"/>
      <c r="R16" s="317"/>
      <c r="S16" s="317"/>
      <c r="T16" s="317"/>
      <c r="U16" s="317"/>
      <c r="V16" s="317"/>
      <c r="W16" s="317"/>
      <c r="X16" s="317"/>
      <c r="Y16" s="317"/>
      <c r="Z16" s="317"/>
      <c r="AA16" s="317"/>
      <c r="AB16" s="317"/>
      <c r="AC16" s="317"/>
      <c r="AD16" s="318" t="n">
        <v>1</v>
      </c>
      <c r="AE16" s="318"/>
      <c r="AF16" s="318"/>
      <c r="AG16" s="318"/>
      <c r="AH16" s="318"/>
      <c r="AI16" s="318"/>
      <c r="AJ16" s="318"/>
      <c r="AK16" s="318"/>
      <c r="AL16" s="318"/>
      <c r="AM16" s="318"/>
      <c r="AN16" s="318"/>
      <c r="AO16" s="318"/>
      <c r="AP16" s="318"/>
      <c r="AQ16" s="318"/>
      <c r="AR16" s="318"/>
      <c r="AS16" s="318"/>
      <c r="AT16" s="326" t="n">
        <f aca="false">BK16+CC16+CV16+DN16</f>
        <v>52341.6</v>
      </c>
      <c r="AU16" s="326"/>
      <c r="AV16" s="326"/>
      <c r="AW16" s="326"/>
      <c r="AX16" s="326"/>
      <c r="AY16" s="326"/>
      <c r="AZ16" s="326"/>
      <c r="BA16" s="326"/>
      <c r="BB16" s="326"/>
      <c r="BC16" s="326"/>
      <c r="BD16" s="326"/>
      <c r="BE16" s="326"/>
      <c r="BF16" s="326"/>
      <c r="BG16" s="326"/>
      <c r="BH16" s="326"/>
      <c r="BI16" s="326"/>
      <c r="BJ16" s="326"/>
      <c r="BK16" s="318" t="n">
        <v>36216</v>
      </c>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t="n">
        <f aca="false">BK16*35%+3450</f>
        <v>16125.6</v>
      </c>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26" t="n">
        <f aca="false">(BK16+CC16+CV16+DN16)*0.8</f>
        <v>41873.28</v>
      </c>
      <c r="EE16" s="326"/>
      <c r="EF16" s="326"/>
      <c r="EG16" s="326"/>
      <c r="EH16" s="326"/>
      <c r="EI16" s="326"/>
      <c r="EJ16" s="326"/>
      <c r="EK16" s="326"/>
      <c r="EL16" s="326"/>
      <c r="EM16" s="326"/>
      <c r="EN16" s="326"/>
      <c r="EO16" s="326"/>
      <c r="EP16" s="326"/>
      <c r="EQ16" s="326"/>
      <c r="ER16" s="326"/>
      <c r="ES16" s="326"/>
      <c r="ET16" s="326" t="n">
        <f aca="false">(BK16+CC16+CV16+DN16)*0.5</f>
        <v>26170.8</v>
      </c>
      <c r="EU16" s="326"/>
      <c r="EV16" s="326"/>
      <c r="EW16" s="326"/>
      <c r="EX16" s="326"/>
      <c r="EY16" s="326"/>
      <c r="EZ16" s="326"/>
      <c r="FA16" s="326"/>
      <c r="FB16" s="326"/>
      <c r="FC16" s="326"/>
      <c r="FD16" s="326"/>
      <c r="FE16" s="326"/>
      <c r="FF16" s="326"/>
      <c r="FG16" s="326"/>
      <c r="FH16" s="326"/>
      <c r="FI16" s="326"/>
      <c r="FJ16" s="326"/>
      <c r="FK16" s="318" t="n">
        <f aca="false">(AT16+ED16+ET16)*12*AD16</f>
        <v>1444628.16</v>
      </c>
      <c r="FL16" s="318"/>
      <c r="FM16" s="318"/>
    </row>
    <row r="17" s="327" customFormat="true" ht="15" hidden="false" customHeight="true" outlineLevel="0" collapsed="false">
      <c r="A17" s="336" t="s">
        <v>439</v>
      </c>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26" t="n">
        <f aca="false">AD13+AD14+AD15+AD16</f>
        <v>4</v>
      </c>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t="n">
        <f aca="false">SUM(FK13:FM16)</f>
        <v>5999999.99868</v>
      </c>
      <c r="FL17" s="326"/>
      <c r="FM17" s="326"/>
      <c r="FN17" s="337"/>
      <c r="FO17" s="328"/>
      <c r="FP17" s="328"/>
      <c r="FQ17" s="328"/>
      <c r="FR17" s="328"/>
      <c r="FS17" s="328"/>
      <c r="FT17" s="328"/>
      <c r="FU17" s="328"/>
      <c r="FV17" s="328"/>
      <c r="FW17" s="328"/>
      <c r="FX17" s="328"/>
      <c r="FY17" s="328"/>
      <c r="FZ17" s="338"/>
      <c r="GA17" s="338"/>
      <c r="GB17" s="338"/>
      <c r="GC17" s="338"/>
      <c r="GD17" s="338"/>
      <c r="GE17" s="338"/>
      <c r="GF17" s="338"/>
      <c r="GG17" s="338"/>
      <c r="GH17" s="338"/>
      <c r="GI17" s="338"/>
      <c r="GJ17" s="338"/>
      <c r="GK17" s="338"/>
      <c r="GL17" s="338"/>
      <c r="GM17" s="338"/>
      <c r="GN17" s="338"/>
      <c r="GO17" s="338"/>
      <c r="GP17" s="338"/>
      <c r="GQ17" s="338"/>
      <c r="GR17" s="338"/>
      <c r="GS17" s="338"/>
      <c r="GT17" s="338"/>
      <c r="GU17" s="338"/>
      <c r="GV17" s="328"/>
      <c r="GW17" s="328"/>
      <c r="GX17" s="328"/>
      <c r="GY17" s="328"/>
      <c r="GZ17" s="328"/>
      <c r="HA17" s="328"/>
      <c r="HB17" s="328"/>
      <c r="HC17" s="328"/>
      <c r="HD17" s="328"/>
    </row>
    <row r="18" s="327" customFormat="true" ht="14.25" hidden="false" customHeight="true" outlineLevel="0" collapsed="false">
      <c r="A18" s="339" t="s">
        <v>440</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39"/>
      <c r="EK18" s="339"/>
      <c r="EL18" s="339"/>
      <c r="EM18" s="339"/>
      <c r="EN18" s="339"/>
      <c r="EO18" s="339"/>
      <c r="EP18" s="339"/>
      <c r="EQ18" s="339"/>
      <c r="ER18" s="339"/>
      <c r="ES18" s="339"/>
      <c r="ET18" s="339"/>
      <c r="EU18" s="339"/>
      <c r="EV18" s="339"/>
      <c r="EW18" s="339"/>
      <c r="EX18" s="339"/>
      <c r="EY18" s="339"/>
      <c r="EZ18" s="339"/>
      <c r="FA18" s="339"/>
      <c r="FB18" s="339"/>
      <c r="FC18" s="339"/>
      <c r="FD18" s="339"/>
      <c r="FE18" s="339"/>
      <c r="FF18" s="339"/>
      <c r="FG18" s="339"/>
      <c r="FH18" s="339"/>
      <c r="FI18" s="339"/>
      <c r="FJ18" s="339"/>
      <c r="FK18" s="340"/>
      <c r="FL18" s="340"/>
      <c r="FM18" s="340"/>
      <c r="FN18" s="341"/>
      <c r="FO18" s="341"/>
      <c r="FP18" s="341"/>
      <c r="FQ18" s="341"/>
      <c r="FR18" s="341"/>
      <c r="FS18" s="341"/>
      <c r="FT18" s="341"/>
      <c r="FU18" s="341"/>
      <c r="FV18" s="341"/>
      <c r="FW18" s="341"/>
      <c r="FX18" s="341"/>
      <c r="FY18" s="341"/>
      <c r="FZ18" s="341"/>
      <c r="GA18" s="341"/>
      <c r="GB18" s="341"/>
      <c r="GC18" s="341"/>
      <c r="GD18" s="341"/>
      <c r="GE18" s="341"/>
    </row>
    <row r="19" s="315" customFormat="true" ht="12.75" hidden="false" customHeight="true" outlineLevel="0" collapsed="false">
      <c r="A19" s="342" t="n">
        <v>5</v>
      </c>
      <c r="B19" s="342"/>
      <c r="C19" s="342"/>
      <c r="D19" s="342"/>
      <c r="E19" s="342"/>
      <c r="F19" s="342"/>
      <c r="G19" s="317" t="s">
        <v>457</v>
      </c>
      <c r="H19" s="317"/>
      <c r="I19" s="317"/>
      <c r="J19" s="317"/>
      <c r="K19" s="317"/>
      <c r="L19" s="317"/>
      <c r="M19" s="317"/>
      <c r="N19" s="317"/>
      <c r="O19" s="317"/>
      <c r="P19" s="317"/>
      <c r="Q19" s="317"/>
      <c r="R19" s="317"/>
      <c r="S19" s="317"/>
      <c r="T19" s="317"/>
      <c r="U19" s="317"/>
      <c r="V19" s="317"/>
      <c r="W19" s="317"/>
      <c r="X19" s="317"/>
      <c r="Y19" s="317"/>
      <c r="Z19" s="317"/>
      <c r="AA19" s="317"/>
      <c r="AB19" s="317"/>
      <c r="AC19" s="317"/>
      <c r="AD19" s="318" t="n">
        <v>4</v>
      </c>
      <c r="AE19" s="318"/>
      <c r="AF19" s="318"/>
      <c r="AG19" s="318"/>
      <c r="AH19" s="318"/>
      <c r="AI19" s="318"/>
      <c r="AJ19" s="318"/>
      <c r="AK19" s="318"/>
      <c r="AL19" s="318"/>
      <c r="AM19" s="318"/>
      <c r="AN19" s="318"/>
      <c r="AO19" s="318"/>
      <c r="AP19" s="318"/>
      <c r="AQ19" s="318"/>
      <c r="AR19" s="318"/>
      <c r="AS19" s="318"/>
      <c r="AT19" s="326" t="n">
        <f aca="false">BK19+CC19+CV19</f>
        <v>22132.5</v>
      </c>
      <c r="AU19" s="326"/>
      <c r="AV19" s="326"/>
      <c r="AW19" s="326"/>
      <c r="AX19" s="326"/>
      <c r="AY19" s="326"/>
      <c r="AZ19" s="326"/>
      <c r="BA19" s="326"/>
      <c r="BB19" s="326"/>
      <c r="BC19" s="326"/>
      <c r="BD19" s="326"/>
      <c r="BE19" s="326"/>
      <c r="BF19" s="326"/>
      <c r="BG19" s="326"/>
      <c r="BH19" s="326"/>
      <c r="BI19" s="326"/>
      <c r="BJ19" s="326"/>
      <c r="BK19" s="318" t="n">
        <v>11950</v>
      </c>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t="n">
        <f aca="false">BK19*35%+6000</f>
        <v>10182.5</v>
      </c>
      <c r="CW19" s="318"/>
      <c r="CX19" s="318"/>
      <c r="CY19" s="318"/>
      <c r="CZ19" s="318"/>
      <c r="DA19" s="318"/>
      <c r="DB19" s="318"/>
      <c r="DC19" s="318"/>
      <c r="DD19" s="318"/>
      <c r="DE19" s="318"/>
      <c r="DF19" s="318"/>
      <c r="DG19" s="318"/>
      <c r="DH19" s="318"/>
      <c r="DI19" s="318"/>
      <c r="DJ19" s="318"/>
      <c r="DK19" s="318"/>
      <c r="DL19" s="318"/>
      <c r="DM19" s="318"/>
      <c r="DN19" s="318"/>
      <c r="DO19" s="318"/>
      <c r="DP19" s="318"/>
      <c r="DQ19" s="318"/>
      <c r="DR19" s="318"/>
      <c r="DS19" s="318"/>
      <c r="DT19" s="318"/>
      <c r="DU19" s="318"/>
      <c r="DV19" s="318"/>
      <c r="DW19" s="318"/>
      <c r="DX19" s="318"/>
      <c r="DY19" s="318"/>
      <c r="DZ19" s="318"/>
      <c r="EA19" s="318"/>
      <c r="EB19" s="318"/>
      <c r="EC19" s="318"/>
      <c r="ED19" s="326" t="n">
        <f aca="false">(BK19+CC19+CV19+DN19)*0.8</f>
        <v>17706</v>
      </c>
      <c r="EE19" s="326"/>
      <c r="EF19" s="326"/>
      <c r="EG19" s="326"/>
      <c r="EH19" s="326"/>
      <c r="EI19" s="326"/>
      <c r="EJ19" s="326"/>
      <c r="EK19" s="326"/>
      <c r="EL19" s="326"/>
      <c r="EM19" s="326"/>
      <c r="EN19" s="326"/>
      <c r="EO19" s="326"/>
      <c r="EP19" s="326"/>
      <c r="EQ19" s="326"/>
      <c r="ER19" s="326"/>
      <c r="ES19" s="326"/>
      <c r="ET19" s="326" t="n">
        <f aca="false">(BK19+CC19+CV19+DN19)*0.5</f>
        <v>11066.25</v>
      </c>
      <c r="EU19" s="326"/>
      <c r="EV19" s="326"/>
      <c r="EW19" s="326"/>
      <c r="EX19" s="326"/>
      <c r="EY19" s="326"/>
      <c r="EZ19" s="326"/>
      <c r="FA19" s="326"/>
      <c r="FB19" s="326"/>
      <c r="FC19" s="326"/>
      <c r="FD19" s="326"/>
      <c r="FE19" s="326"/>
      <c r="FF19" s="326"/>
      <c r="FG19" s="326"/>
      <c r="FH19" s="326"/>
      <c r="FI19" s="326"/>
      <c r="FJ19" s="326"/>
      <c r="FK19" s="318" t="n">
        <f aca="false">(AT19+ED19+ET19)*12*AD19</f>
        <v>2443428</v>
      </c>
      <c r="FL19" s="318"/>
      <c r="FM19" s="318"/>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row>
    <row r="20" s="315" customFormat="true" ht="12.75" hidden="false" customHeight="true" outlineLevel="0" collapsed="false">
      <c r="A20" s="342" t="n">
        <v>6</v>
      </c>
      <c r="B20" s="342"/>
      <c r="C20" s="342"/>
      <c r="D20" s="342"/>
      <c r="E20" s="342"/>
      <c r="F20" s="342"/>
      <c r="G20" s="317" t="s">
        <v>458</v>
      </c>
      <c r="H20" s="317"/>
      <c r="I20" s="317"/>
      <c r="J20" s="317"/>
      <c r="K20" s="317"/>
      <c r="L20" s="317"/>
      <c r="M20" s="317"/>
      <c r="N20" s="317"/>
      <c r="O20" s="317"/>
      <c r="P20" s="317"/>
      <c r="Q20" s="317"/>
      <c r="R20" s="317"/>
      <c r="S20" s="317"/>
      <c r="T20" s="317"/>
      <c r="U20" s="317"/>
      <c r="V20" s="317"/>
      <c r="W20" s="317"/>
      <c r="X20" s="317"/>
      <c r="Y20" s="317"/>
      <c r="Z20" s="317"/>
      <c r="AA20" s="317"/>
      <c r="AB20" s="317"/>
      <c r="AC20" s="317"/>
      <c r="AD20" s="318" t="n">
        <v>1</v>
      </c>
      <c r="AE20" s="318"/>
      <c r="AF20" s="318"/>
      <c r="AG20" s="318"/>
      <c r="AH20" s="318"/>
      <c r="AI20" s="318"/>
      <c r="AJ20" s="318"/>
      <c r="AK20" s="318"/>
      <c r="AL20" s="318"/>
      <c r="AM20" s="318"/>
      <c r="AN20" s="318"/>
      <c r="AO20" s="318"/>
      <c r="AP20" s="318"/>
      <c r="AQ20" s="318"/>
      <c r="AR20" s="318"/>
      <c r="AS20" s="318"/>
      <c r="AT20" s="326" t="n">
        <f aca="false">BK20+CC20+CV20</f>
        <v>23577.1</v>
      </c>
      <c r="AU20" s="326"/>
      <c r="AV20" s="326"/>
      <c r="AW20" s="326"/>
      <c r="AX20" s="326"/>
      <c r="AY20" s="326"/>
      <c r="AZ20" s="326"/>
      <c r="BA20" s="326"/>
      <c r="BB20" s="326"/>
      <c r="BC20" s="326"/>
      <c r="BD20" s="326"/>
      <c r="BE20" s="326"/>
      <c r="BF20" s="326"/>
      <c r="BG20" s="326"/>
      <c r="BH20" s="326"/>
      <c r="BI20" s="326"/>
      <c r="BJ20" s="326"/>
      <c r="BK20" s="318" t="n">
        <v>12946</v>
      </c>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t="n">
        <f aca="false">BK20*35%+6100</f>
        <v>10631.1</v>
      </c>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26" t="n">
        <f aca="false">(BK20+CC20+CV20+DN20)*0.8</f>
        <v>18861.68</v>
      </c>
      <c r="EE20" s="326"/>
      <c r="EF20" s="326"/>
      <c r="EG20" s="326"/>
      <c r="EH20" s="326"/>
      <c r="EI20" s="326"/>
      <c r="EJ20" s="326"/>
      <c r="EK20" s="326"/>
      <c r="EL20" s="326"/>
      <c r="EM20" s="326"/>
      <c r="EN20" s="326"/>
      <c r="EO20" s="326"/>
      <c r="EP20" s="326"/>
      <c r="EQ20" s="326"/>
      <c r="ER20" s="326"/>
      <c r="ES20" s="326"/>
      <c r="ET20" s="326" t="n">
        <f aca="false">(BK20+CC20+CV20+DN20)*0.5</f>
        <v>11788.55</v>
      </c>
      <c r="EU20" s="326"/>
      <c r="EV20" s="326"/>
      <c r="EW20" s="326"/>
      <c r="EX20" s="326"/>
      <c r="EY20" s="326"/>
      <c r="EZ20" s="326"/>
      <c r="FA20" s="326"/>
      <c r="FB20" s="326"/>
      <c r="FC20" s="326"/>
      <c r="FD20" s="326"/>
      <c r="FE20" s="326"/>
      <c r="FF20" s="326"/>
      <c r="FG20" s="326"/>
      <c r="FH20" s="326"/>
      <c r="FI20" s="326"/>
      <c r="FJ20" s="326"/>
      <c r="FK20" s="318" t="n">
        <f aca="false">(AT20+ED20+ET20)*12*AD20</f>
        <v>650727.96</v>
      </c>
      <c r="FL20" s="318"/>
      <c r="FM20" s="318"/>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row>
    <row r="21" s="315" customFormat="true" ht="12.75" hidden="false" customHeight="true" outlineLevel="0" collapsed="false">
      <c r="A21" s="342" t="n">
        <v>7</v>
      </c>
      <c r="B21" s="342"/>
      <c r="C21" s="342"/>
      <c r="D21" s="342"/>
      <c r="E21" s="342"/>
      <c r="F21" s="342"/>
      <c r="G21" s="317" t="s">
        <v>459</v>
      </c>
      <c r="H21" s="317"/>
      <c r="I21" s="317"/>
      <c r="J21" s="317"/>
      <c r="K21" s="317"/>
      <c r="L21" s="317"/>
      <c r="M21" s="317"/>
      <c r="N21" s="317"/>
      <c r="O21" s="317"/>
      <c r="P21" s="317"/>
      <c r="Q21" s="317"/>
      <c r="R21" s="317"/>
      <c r="S21" s="317"/>
      <c r="T21" s="317"/>
      <c r="U21" s="317"/>
      <c r="V21" s="317"/>
      <c r="W21" s="317"/>
      <c r="X21" s="317"/>
      <c r="Y21" s="317"/>
      <c r="Z21" s="317"/>
      <c r="AA21" s="317"/>
      <c r="AB21" s="317"/>
      <c r="AC21" s="317"/>
      <c r="AD21" s="318" t="n">
        <v>3</v>
      </c>
      <c r="AE21" s="318"/>
      <c r="AF21" s="318"/>
      <c r="AG21" s="318"/>
      <c r="AH21" s="318"/>
      <c r="AI21" s="318"/>
      <c r="AJ21" s="318"/>
      <c r="AK21" s="318"/>
      <c r="AL21" s="318"/>
      <c r="AM21" s="318"/>
      <c r="AN21" s="318"/>
      <c r="AO21" s="318"/>
      <c r="AP21" s="318"/>
      <c r="AQ21" s="318"/>
      <c r="AR21" s="318"/>
      <c r="AS21" s="318"/>
      <c r="AT21" s="326" t="n">
        <f aca="false">BK21+CC21+CV21</f>
        <v>24609.41</v>
      </c>
      <c r="AU21" s="326"/>
      <c r="AV21" s="326"/>
      <c r="AW21" s="326"/>
      <c r="AX21" s="326"/>
      <c r="AY21" s="326"/>
      <c r="AZ21" s="326"/>
      <c r="BA21" s="326"/>
      <c r="BB21" s="326"/>
      <c r="BC21" s="326"/>
      <c r="BD21" s="326"/>
      <c r="BE21" s="326"/>
      <c r="BF21" s="326"/>
      <c r="BG21" s="326"/>
      <c r="BH21" s="326"/>
      <c r="BI21" s="326"/>
      <c r="BJ21" s="326"/>
      <c r="BK21" s="318" t="n">
        <v>13444</v>
      </c>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8"/>
      <c r="CV21" s="318" t="n">
        <f aca="false">BK21*35%+6460.01</f>
        <v>11165.41</v>
      </c>
      <c r="CW21" s="318"/>
      <c r="CX21" s="318"/>
      <c r="CY21" s="318"/>
      <c r="CZ21" s="318"/>
      <c r="DA21" s="318"/>
      <c r="DB21" s="318"/>
      <c r="DC21" s="318"/>
      <c r="DD21" s="318"/>
      <c r="DE21" s="318"/>
      <c r="DF21" s="318"/>
      <c r="DG21" s="318"/>
      <c r="DH21" s="318"/>
      <c r="DI21" s="318"/>
      <c r="DJ21" s="318"/>
      <c r="DK21" s="318"/>
      <c r="DL21" s="318"/>
      <c r="DM21" s="318"/>
      <c r="DN21" s="318"/>
      <c r="DO21" s="318"/>
      <c r="DP21" s="318"/>
      <c r="DQ21" s="318"/>
      <c r="DR21" s="318"/>
      <c r="DS21" s="318"/>
      <c r="DT21" s="318"/>
      <c r="DU21" s="318"/>
      <c r="DV21" s="318"/>
      <c r="DW21" s="318"/>
      <c r="DX21" s="318"/>
      <c r="DY21" s="318"/>
      <c r="DZ21" s="318"/>
      <c r="EA21" s="318"/>
      <c r="EB21" s="318"/>
      <c r="EC21" s="318"/>
      <c r="ED21" s="326" t="n">
        <f aca="false">(BK21+CC21+CV21+DN21)*0.8</f>
        <v>19687.528</v>
      </c>
      <c r="EE21" s="326"/>
      <c r="EF21" s="326"/>
      <c r="EG21" s="326"/>
      <c r="EH21" s="326"/>
      <c r="EI21" s="326"/>
      <c r="EJ21" s="326"/>
      <c r="EK21" s="326"/>
      <c r="EL21" s="326"/>
      <c r="EM21" s="326"/>
      <c r="EN21" s="326"/>
      <c r="EO21" s="326"/>
      <c r="EP21" s="326"/>
      <c r="EQ21" s="326"/>
      <c r="ER21" s="326"/>
      <c r="ES21" s="326"/>
      <c r="ET21" s="326" t="n">
        <f aca="false">(BK21+CC21+CV21+DN21)*0.5</f>
        <v>12304.705</v>
      </c>
      <c r="EU21" s="326"/>
      <c r="EV21" s="326"/>
      <c r="EW21" s="326"/>
      <c r="EX21" s="326"/>
      <c r="EY21" s="326"/>
      <c r="EZ21" s="326"/>
      <c r="FA21" s="326"/>
      <c r="FB21" s="326"/>
      <c r="FC21" s="326"/>
      <c r="FD21" s="326"/>
      <c r="FE21" s="326"/>
      <c r="FF21" s="326"/>
      <c r="FG21" s="326"/>
      <c r="FH21" s="326"/>
      <c r="FI21" s="326"/>
      <c r="FJ21" s="326"/>
      <c r="FK21" s="318" t="n">
        <f aca="false">(AT21+ED21+ET21)*12*AD21</f>
        <v>2037659.148</v>
      </c>
      <c r="FL21" s="318"/>
      <c r="FM21" s="318"/>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row>
    <row r="22" s="315" customFormat="true" ht="12.75" hidden="false" customHeight="true" outlineLevel="0" collapsed="false">
      <c r="A22" s="342" t="n">
        <v>8</v>
      </c>
      <c r="B22" s="342"/>
      <c r="C22" s="342"/>
      <c r="D22" s="342"/>
      <c r="E22" s="342"/>
      <c r="F22" s="342"/>
      <c r="G22" s="317" t="s">
        <v>460</v>
      </c>
      <c r="H22" s="317"/>
      <c r="I22" s="317"/>
      <c r="J22" s="317"/>
      <c r="K22" s="317"/>
      <c r="L22" s="317"/>
      <c r="M22" s="317"/>
      <c r="N22" s="317"/>
      <c r="O22" s="317"/>
      <c r="P22" s="317"/>
      <c r="Q22" s="317"/>
      <c r="R22" s="317"/>
      <c r="S22" s="317"/>
      <c r="T22" s="317"/>
      <c r="U22" s="317"/>
      <c r="V22" s="317"/>
      <c r="W22" s="317"/>
      <c r="X22" s="317"/>
      <c r="Y22" s="317"/>
      <c r="Z22" s="317"/>
      <c r="AA22" s="317"/>
      <c r="AB22" s="317"/>
      <c r="AC22" s="317"/>
      <c r="AD22" s="318" t="n">
        <v>5</v>
      </c>
      <c r="AE22" s="318"/>
      <c r="AF22" s="318"/>
      <c r="AG22" s="318"/>
      <c r="AH22" s="318"/>
      <c r="AI22" s="318"/>
      <c r="AJ22" s="318"/>
      <c r="AK22" s="318"/>
      <c r="AL22" s="318"/>
      <c r="AM22" s="318"/>
      <c r="AN22" s="318"/>
      <c r="AO22" s="318"/>
      <c r="AP22" s="318"/>
      <c r="AQ22" s="318"/>
      <c r="AR22" s="318"/>
      <c r="AS22" s="318"/>
      <c r="AT22" s="326" t="n">
        <f aca="false">BK22+CC22+CV22</f>
        <v>22351.2</v>
      </c>
      <c r="AU22" s="326"/>
      <c r="AV22" s="326"/>
      <c r="AW22" s="326"/>
      <c r="AX22" s="326"/>
      <c r="AY22" s="326"/>
      <c r="AZ22" s="326"/>
      <c r="BA22" s="326"/>
      <c r="BB22" s="326"/>
      <c r="BC22" s="326"/>
      <c r="BD22" s="326"/>
      <c r="BE22" s="326"/>
      <c r="BF22" s="326"/>
      <c r="BG22" s="326"/>
      <c r="BH22" s="326"/>
      <c r="BI22" s="326"/>
      <c r="BJ22" s="326"/>
      <c r="BK22" s="318" t="n">
        <v>12112</v>
      </c>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t="n">
        <f aca="false">BK22*35%+6000</f>
        <v>10239.2</v>
      </c>
      <c r="CW22" s="318"/>
      <c r="CX22" s="318"/>
      <c r="CY22" s="318"/>
      <c r="CZ22" s="318"/>
      <c r="DA22" s="318"/>
      <c r="DB22" s="318"/>
      <c r="DC22" s="318"/>
      <c r="DD22" s="318"/>
      <c r="DE22" s="318"/>
      <c r="DF22" s="318"/>
      <c r="DG22" s="318"/>
      <c r="DH22" s="318"/>
      <c r="DI22" s="318"/>
      <c r="DJ22" s="318"/>
      <c r="DK22" s="318"/>
      <c r="DL22" s="318"/>
      <c r="DM22" s="318"/>
      <c r="DN22" s="318"/>
      <c r="DO22" s="318"/>
      <c r="DP22" s="318"/>
      <c r="DQ22" s="318"/>
      <c r="DR22" s="318"/>
      <c r="DS22" s="318"/>
      <c r="DT22" s="318"/>
      <c r="DU22" s="318"/>
      <c r="DV22" s="318"/>
      <c r="DW22" s="318"/>
      <c r="DX22" s="318"/>
      <c r="DY22" s="318"/>
      <c r="DZ22" s="318"/>
      <c r="EA22" s="318"/>
      <c r="EB22" s="318"/>
      <c r="EC22" s="318"/>
      <c r="ED22" s="326" t="n">
        <f aca="false">(BK22+CC22+CV22+DN22)*0.8</f>
        <v>17880.96</v>
      </c>
      <c r="EE22" s="326"/>
      <c r="EF22" s="326"/>
      <c r="EG22" s="326"/>
      <c r="EH22" s="326"/>
      <c r="EI22" s="326"/>
      <c r="EJ22" s="326"/>
      <c r="EK22" s="326"/>
      <c r="EL22" s="326"/>
      <c r="EM22" s="326"/>
      <c r="EN22" s="326"/>
      <c r="EO22" s="326"/>
      <c r="EP22" s="326"/>
      <c r="EQ22" s="326"/>
      <c r="ER22" s="326"/>
      <c r="ES22" s="326"/>
      <c r="ET22" s="326" t="n">
        <f aca="false">(BK22+CC22+CV22+DN22)*0.5</f>
        <v>11175.6</v>
      </c>
      <c r="EU22" s="326"/>
      <c r="EV22" s="326"/>
      <c r="EW22" s="326"/>
      <c r="EX22" s="326"/>
      <c r="EY22" s="326"/>
      <c r="EZ22" s="326"/>
      <c r="FA22" s="326"/>
      <c r="FB22" s="326"/>
      <c r="FC22" s="326"/>
      <c r="FD22" s="326"/>
      <c r="FE22" s="326"/>
      <c r="FF22" s="326"/>
      <c r="FG22" s="326"/>
      <c r="FH22" s="326"/>
      <c r="FI22" s="326"/>
      <c r="FJ22" s="326"/>
      <c r="FK22" s="318" t="n">
        <f aca="false">(AT22+ED22+ET22)*12*AD22</f>
        <v>3084465.6</v>
      </c>
      <c r="FL22" s="318"/>
      <c r="FM22" s="318"/>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row>
    <row r="23" s="315" customFormat="true" ht="12.75" hidden="false" customHeight="true" outlineLevel="0" collapsed="false">
      <c r="A23" s="342" t="n">
        <v>9</v>
      </c>
      <c r="B23" s="342"/>
      <c r="C23" s="342"/>
      <c r="D23" s="342"/>
      <c r="E23" s="342"/>
      <c r="F23" s="342"/>
      <c r="G23" s="317" t="s">
        <v>461</v>
      </c>
      <c r="H23" s="317"/>
      <c r="I23" s="317"/>
      <c r="J23" s="317"/>
      <c r="K23" s="317"/>
      <c r="L23" s="317"/>
      <c r="M23" s="317"/>
      <c r="N23" s="317"/>
      <c r="O23" s="317"/>
      <c r="P23" s="317"/>
      <c r="Q23" s="317"/>
      <c r="R23" s="317"/>
      <c r="S23" s="317"/>
      <c r="T23" s="317"/>
      <c r="U23" s="317"/>
      <c r="V23" s="317"/>
      <c r="W23" s="317"/>
      <c r="X23" s="317"/>
      <c r="Y23" s="317"/>
      <c r="Z23" s="317"/>
      <c r="AA23" s="317"/>
      <c r="AB23" s="317"/>
      <c r="AC23" s="317"/>
      <c r="AD23" s="318" t="n">
        <f aca="false">8.5+3</f>
        <v>11.5</v>
      </c>
      <c r="AE23" s="318"/>
      <c r="AF23" s="318"/>
      <c r="AG23" s="318"/>
      <c r="AH23" s="318"/>
      <c r="AI23" s="318"/>
      <c r="AJ23" s="318"/>
      <c r="AK23" s="318"/>
      <c r="AL23" s="318"/>
      <c r="AM23" s="318"/>
      <c r="AN23" s="318"/>
      <c r="AO23" s="318"/>
      <c r="AP23" s="318"/>
      <c r="AQ23" s="318"/>
      <c r="AR23" s="318"/>
      <c r="AS23" s="318"/>
      <c r="AT23" s="326" t="n">
        <f aca="false">BK23+CC23+CV23</f>
        <v>24851.2</v>
      </c>
      <c r="AU23" s="326"/>
      <c r="AV23" s="326"/>
      <c r="AW23" s="326"/>
      <c r="AX23" s="326"/>
      <c r="AY23" s="326"/>
      <c r="AZ23" s="326"/>
      <c r="BA23" s="326"/>
      <c r="BB23" s="326"/>
      <c r="BC23" s="326"/>
      <c r="BD23" s="326"/>
      <c r="BE23" s="326"/>
      <c r="BF23" s="326"/>
      <c r="BG23" s="326"/>
      <c r="BH23" s="326"/>
      <c r="BI23" s="326"/>
      <c r="BJ23" s="326"/>
      <c r="BK23" s="318" t="n">
        <v>12112</v>
      </c>
      <c r="BL23" s="318"/>
      <c r="BM23" s="318"/>
      <c r="BN23" s="318"/>
      <c r="BO23" s="318"/>
      <c r="BP23" s="318"/>
      <c r="BQ23" s="318"/>
      <c r="BR23" s="318"/>
      <c r="BS23" s="318"/>
      <c r="BT23" s="318"/>
      <c r="BU23" s="318"/>
      <c r="BV23" s="318"/>
      <c r="BW23" s="318"/>
      <c r="BX23" s="318"/>
      <c r="BY23" s="318"/>
      <c r="BZ23" s="318"/>
      <c r="CA23" s="318"/>
      <c r="CB23" s="318"/>
      <c r="CC23" s="318" t="n">
        <v>2500</v>
      </c>
      <c r="CD23" s="318"/>
      <c r="CE23" s="318"/>
      <c r="CF23" s="318"/>
      <c r="CG23" s="318"/>
      <c r="CH23" s="318"/>
      <c r="CI23" s="318"/>
      <c r="CJ23" s="318"/>
      <c r="CK23" s="318"/>
      <c r="CL23" s="318"/>
      <c r="CM23" s="318"/>
      <c r="CN23" s="318"/>
      <c r="CO23" s="318"/>
      <c r="CP23" s="318"/>
      <c r="CQ23" s="318"/>
      <c r="CR23" s="318"/>
      <c r="CS23" s="318"/>
      <c r="CT23" s="318"/>
      <c r="CU23" s="318"/>
      <c r="CV23" s="318" t="n">
        <f aca="false">BK23*35%+6000</f>
        <v>10239.2</v>
      </c>
      <c r="CW23" s="318"/>
      <c r="CX23" s="318"/>
      <c r="CY23" s="318"/>
      <c r="CZ23" s="318"/>
      <c r="DA23" s="318"/>
      <c r="DB23" s="318"/>
      <c r="DC23" s="318"/>
      <c r="DD23" s="318"/>
      <c r="DE23" s="318"/>
      <c r="DF23" s="318"/>
      <c r="DG23" s="318"/>
      <c r="DH23" s="318"/>
      <c r="DI23" s="318"/>
      <c r="DJ23" s="318"/>
      <c r="DK23" s="318"/>
      <c r="DL23" s="318"/>
      <c r="DM23" s="318"/>
      <c r="DN23" s="318"/>
      <c r="DO23" s="318"/>
      <c r="DP23" s="318"/>
      <c r="DQ23" s="318"/>
      <c r="DR23" s="318"/>
      <c r="DS23" s="318"/>
      <c r="DT23" s="318"/>
      <c r="DU23" s="318"/>
      <c r="DV23" s="318"/>
      <c r="DW23" s="318"/>
      <c r="DX23" s="318"/>
      <c r="DY23" s="318"/>
      <c r="DZ23" s="318"/>
      <c r="EA23" s="318"/>
      <c r="EB23" s="318"/>
      <c r="EC23" s="318"/>
      <c r="ED23" s="326" t="n">
        <f aca="false">(BK23+CC23+CV23+DN23)*0.8</f>
        <v>19880.96</v>
      </c>
      <c r="EE23" s="326"/>
      <c r="EF23" s="326"/>
      <c r="EG23" s="326"/>
      <c r="EH23" s="326"/>
      <c r="EI23" s="326"/>
      <c r="EJ23" s="326"/>
      <c r="EK23" s="326"/>
      <c r="EL23" s="326"/>
      <c r="EM23" s="326"/>
      <c r="EN23" s="326"/>
      <c r="EO23" s="326"/>
      <c r="EP23" s="326"/>
      <c r="EQ23" s="326"/>
      <c r="ER23" s="326"/>
      <c r="ES23" s="326"/>
      <c r="ET23" s="326" t="n">
        <f aca="false">(BK23+CC23+CV23+DN23)*0.5</f>
        <v>12425.6</v>
      </c>
      <c r="EU23" s="326"/>
      <c r="EV23" s="326"/>
      <c r="EW23" s="326"/>
      <c r="EX23" s="326"/>
      <c r="EY23" s="326"/>
      <c r="EZ23" s="326"/>
      <c r="FA23" s="326"/>
      <c r="FB23" s="326"/>
      <c r="FC23" s="326"/>
      <c r="FD23" s="326"/>
      <c r="FE23" s="326"/>
      <c r="FF23" s="326"/>
      <c r="FG23" s="326"/>
      <c r="FH23" s="326"/>
      <c r="FI23" s="326"/>
      <c r="FJ23" s="326"/>
      <c r="FK23" s="318" t="n">
        <f aca="false">(AT23+ED23+ET23)*12*AD23</f>
        <v>7887770.88</v>
      </c>
      <c r="FL23" s="318"/>
      <c r="FM23" s="318"/>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row>
    <row r="24" s="315" customFormat="true" ht="12.75" hidden="false" customHeight="true" outlineLevel="0" collapsed="false">
      <c r="A24" s="342" t="n">
        <v>10</v>
      </c>
      <c r="B24" s="342"/>
      <c r="C24" s="342"/>
      <c r="D24" s="342"/>
      <c r="E24" s="342"/>
      <c r="F24" s="342"/>
      <c r="G24" s="317" t="s">
        <v>462</v>
      </c>
      <c r="H24" s="317"/>
      <c r="I24" s="317"/>
      <c r="J24" s="317"/>
      <c r="K24" s="317"/>
      <c r="L24" s="317"/>
      <c r="M24" s="317"/>
      <c r="N24" s="317"/>
      <c r="O24" s="317"/>
      <c r="P24" s="317"/>
      <c r="Q24" s="317"/>
      <c r="R24" s="317"/>
      <c r="S24" s="317"/>
      <c r="T24" s="317"/>
      <c r="U24" s="317"/>
      <c r="V24" s="317"/>
      <c r="W24" s="317"/>
      <c r="X24" s="317"/>
      <c r="Y24" s="317"/>
      <c r="Z24" s="317"/>
      <c r="AA24" s="317"/>
      <c r="AB24" s="317"/>
      <c r="AC24" s="317"/>
      <c r="AD24" s="318" t="n">
        <f aca="false">4+3</f>
        <v>7</v>
      </c>
      <c r="AE24" s="318"/>
      <c r="AF24" s="318"/>
      <c r="AG24" s="318"/>
      <c r="AH24" s="318"/>
      <c r="AI24" s="318"/>
      <c r="AJ24" s="318"/>
      <c r="AK24" s="318"/>
      <c r="AL24" s="318"/>
      <c r="AM24" s="318"/>
      <c r="AN24" s="318"/>
      <c r="AO24" s="318"/>
      <c r="AP24" s="318"/>
      <c r="AQ24" s="318"/>
      <c r="AR24" s="318"/>
      <c r="AS24" s="318"/>
      <c r="AT24" s="326" t="n">
        <f aca="false">BK24+CC24+CV24</f>
        <v>26313.35</v>
      </c>
      <c r="AU24" s="326"/>
      <c r="AV24" s="326"/>
      <c r="AW24" s="326"/>
      <c r="AX24" s="326"/>
      <c r="AY24" s="326"/>
      <c r="AZ24" s="326"/>
      <c r="BA24" s="326"/>
      <c r="BB24" s="326"/>
      <c r="BC24" s="326"/>
      <c r="BD24" s="326"/>
      <c r="BE24" s="326"/>
      <c r="BF24" s="326"/>
      <c r="BG24" s="326"/>
      <c r="BH24" s="326"/>
      <c r="BI24" s="326"/>
      <c r="BJ24" s="326"/>
      <c r="BK24" s="318" t="n">
        <v>13121</v>
      </c>
      <c r="BL24" s="318"/>
      <c r="BM24" s="318"/>
      <c r="BN24" s="318"/>
      <c r="BO24" s="318"/>
      <c r="BP24" s="318"/>
      <c r="BQ24" s="318"/>
      <c r="BR24" s="318"/>
      <c r="BS24" s="318"/>
      <c r="BT24" s="318"/>
      <c r="BU24" s="318"/>
      <c r="BV24" s="318"/>
      <c r="BW24" s="318"/>
      <c r="BX24" s="318"/>
      <c r="BY24" s="318"/>
      <c r="BZ24" s="318"/>
      <c r="CA24" s="318"/>
      <c r="CB24" s="318"/>
      <c r="CC24" s="318" t="n">
        <v>2500</v>
      </c>
      <c r="CD24" s="318"/>
      <c r="CE24" s="318"/>
      <c r="CF24" s="318"/>
      <c r="CG24" s="318"/>
      <c r="CH24" s="318"/>
      <c r="CI24" s="318"/>
      <c r="CJ24" s="318"/>
      <c r="CK24" s="318"/>
      <c r="CL24" s="318"/>
      <c r="CM24" s="318"/>
      <c r="CN24" s="318"/>
      <c r="CO24" s="318"/>
      <c r="CP24" s="318"/>
      <c r="CQ24" s="318"/>
      <c r="CR24" s="318"/>
      <c r="CS24" s="318"/>
      <c r="CT24" s="318"/>
      <c r="CU24" s="318"/>
      <c r="CV24" s="318" t="n">
        <f aca="false">BK24*35%+6100</f>
        <v>10692.35</v>
      </c>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318"/>
      <c r="ED24" s="326" t="n">
        <f aca="false">(BK24+CC24+CV24+DN24)*0.8</f>
        <v>21050.68</v>
      </c>
      <c r="EE24" s="326"/>
      <c r="EF24" s="326"/>
      <c r="EG24" s="326"/>
      <c r="EH24" s="326"/>
      <c r="EI24" s="326"/>
      <c r="EJ24" s="326"/>
      <c r="EK24" s="326"/>
      <c r="EL24" s="326"/>
      <c r="EM24" s="326"/>
      <c r="EN24" s="326"/>
      <c r="EO24" s="326"/>
      <c r="EP24" s="326"/>
      <c r="EQ24" s="326"/>
      <c r="ER24" s="326"/>
      <c r="ES24" s="326"/>
      <c r="ET24" s="326" t="n">
        <f aca="false">(BK24+CC24+CV24+DN24)*0.5</f>
        <v>13156.675</v>
      </c>
      <c r="EU24" s="326"/>
      <c r="EV24" s="326"/>
      <c r="EW24" s="326"/>
      <c r="EX24" s="326"/>
      <c r="EY24" s="326"/>
      <c r="EZ24" s="326"/>
      <c r="FA24" s="326"/>
      <c r="FB24" s="326"/>
      <c r="FC24" s="326"/>
      <c r="FD24" s="326"/>
      <c r="FE24" s="326"/>
      <c r="FF24" s="326"/>
      <c r="FG24" s="326"/>
      <c r="FH24" s="326"/>
      <c r="FI24" s="326"/>
      <c r="FJ24" s="326"/>
      <c r="FK24" s="318" t="n">
        <f aca="false">(AT24+ED24+ET24)*12*AD24</f>
        <v>5083739.22</v>
      </c>
      <c r="FL24" s="318"/>
      <c r="FM24" s="318"/>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row>
    <row r="25" s="315" customFormat="true" ht="12.75" hidden="false" customHeight="true" outlineLevel="0" collapsed="false">
      <c r="A25" s="342" t="n">
        <v>11</v>
      </c>
      <c r="B25" s="342"/>
      <c r="C25" s="342"/>
      <c r="D25" s="342"/>
      <c r="E25" s="342"/>
      <c r="F25" s="342"/>
      <c r="G25" s="317" t="s">
        <v>463</v>
      </c>
      <c r="H25" s="317"/>
      <c r="I25" s="317"/>
      <c r="J25" s="317"/>
      <c r="K25" s="317"/>
      <c r="L25" s="317"/>
      <c r="M25" s="317"/>
      <c r="N25" s="317"/>
      <c r="O25" s="317"/>
      <c r="P25" s="317"/>
      <c r="Q25" s="317"/>
      <c r="R25" s="317"/>
      <c r="S25" s="317"/>
      <c r="T25" s="317"/>
      <c r="U25" s="317"/>
      <c r="V25" s="317"/>
      <c r="W25" s="317"/>
      <c r="X25" s="317"/>
      <c r="Y25" s="317"/>
      <c r="Z25" s="317"/>
      <c r="AA25" s="317"/>
      <c r="AB25" s="317"/>
      <c r="AC25" s="317"/>
      <c r="AD25" s="318" t="n">
        <f aca="false">3.9+4</f>
        <v>7.9</v>
      </c>
      <c r="AE25" s="318"/>
      <c r="AF25" s="318"/>
      <c r="AG25" s="318"/>
      <c r="AH25" s="318"/>
      <c r="AI25" s="318"/>
      <c r="AJ25" s="318"/>
      <c r="AK25" s="318"/>
      <c r="AL25" s="318"/>
      <c r="AM25" s="318"/>
      <c r="AN25" s="318"/>
      <c r="AO25" s="318"/>
      <c r="AP25" s="318"/>
      <c r="AQ25" s="318"/>
      <c r="AR25" s="318"/>
      <c r="AS25" s="318"/>
      <c r="AT25" s="326" t="n">
        <f aca="false">BK25+CC25+CV25</f>
        <v>27362.0259</v>
      </c>
      <c r="AU25" s="326"/>
      <c r="AV25" s="326"/>
      <c r="AW25" s="326"/>
      <c r="AX25" s="326"/>
      <c r="AY25" s="326"/>
      <c r="AZ25" s="326"/>
      <c r="BA25" s="326"/>
      <c r="BB25" s="326"/>
      <c r="BC25" s="326"/>
      <c r="BD25" s="326"/>
      <c r="BE25" s="326"/>
      <c r="BF25" s="326"/>
      <c r="BG25" s="326"/>
      <c r="BH25" s="326"/>
      <c r="BI25" s="326"/>
      <c r="BJ25" s="326"/>
      <c r="BK25" s="318" t="n">
        <v>13626</v>
      </c>
      <c r="BL25" s="318"/>
      <c r="BM25" s="318"/>
      <c r="BN25" s="318"/>
      <c r="BO25" s="318"/>
      <c r="BP25" s="318"/>
      <c r="BQ25" s="318"/>
      <c r="BR25" s="318"/>
      <c r="BS25" s="318"/>
      <c r="BT25" s="318"/>
      <c r="BU25" s="318"/>
      <c r="BV25" s="318"/>
      <c r="BW25" s="318"/>
      <c r="BX25" s="318"/>
      <c r="BY25" s="318"/>
      <c r="BZ25" s="318"/>
      <c r="CA25" s="318"/>
      <c r="CB25" s="318"/>
      <c r="CC25" s="318" t="n">
        <v>2500</v>
      </c>
      <c r="CD25" s="318"/>
      <c r="CE25" s="318"/>
      <c r="CF25" s="318"/>
      <c r="CG25" s="318"/>
      <c r="CH25" s="318"/>
      <c r="CI25" s="318"/>
      <c r="CJ25" s="318"/>
      <c r="CK25" s="318"/>
      <c r="CL25" s="318"/>
      <c r="CM25" s="318"/>
      <c r="CN25" s="318"/>
      <c r="CO25" s="318"/>
      <c r="CP25" s="318"/>
      <c r="CQ25" s="318"/>
      <c r="CR25" s="318"/>
      <c r="CS25" s="318"/>
      <c r="CT25" s="318"/>
      <c r="CU25" s="318"/>
      <c r="CV25" s="318" t="n">
        <f aca="false">BK25*35%+6466.9259</f>
        <v>11236.0259</v>
      </c>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c r="DT25" s="318"/>
      <c r="DU25" s="318"/>
      <c r="DV25" s="318"/>
      <c r="DW25" s="318"/>
      <c r="DX25" s="318"/>
      <c r="DY25" s="318"/>
      <c r="DZ25" s="318"/>
      <c r="EA25" s="318"/>
      <c r="EB25" s="318"/>
      <c r="EC25" s="318"/>
      <c r="ED25" s="326" t="n">
        <f aca="false">(BK25+CC25+CV25+DN25)*0.8</f>
        <v>21889.62072</v>
      </c>
      <c r="EE25" s="326"/>
      <c r="EF25" s="326"/>
      <c r="EG25" s="326"/>
      <c r="EH25" s="326"/>
      <c r="EI25" s="326"/>
      <c r="EJ25" s="326"/>
      <c r="EK25" s="326"/>
      <c r="EL25" s="326"/>
      <c r="EM25" s="326"/>
      <c r="EN25" s="326"/>
      <c r="EO25" s="326"/>
      <c r="EP25" s="326"/>
      <c r="EQ25" s="326"/>
      <c r="ER25" s="326"/>
      <c r="ES25" s="326"/>
      <c r="ET25" s="326" t="n">
        <f aca="false">(BK25+CC25+CV25+DN25)*0.5</f>
        <v>13681.01295</v>
      </c>
      <c r="EU25" s="326"/>
      <c r="EV25" s="326"/>
      <c r="EW25" s="326"/>
      <c r="EX25" s="326"/>
      <c r="EY25" s="326"/>
      <c r="EZ25" s="326"/>
      <c r="FA25" s="326"/>
      <c r="FB25" s="326"/>
      <c r="FC25" s="326"/>
      <c r="FD25" s="326"/>
      <c r="FE25" s="326"/>
      <c r="FF25" s="326"/>
      <c r="FG25" s="326"/>
      <c r="FH25" s="326"/>
      <c r="FI25" s="326"/>
      <c r="FJ25" s="326"/>
      <c r="FK25" s="318" t="n">
        <f aca="false">(AT25+ED25+ET25)*12*AD25</f>
        <v>5966016.127236</v>
      </c>
      <c r="FL25" s="318"/>
      <c r="FM25" s="318"/>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row>
    <row r="26" s="315" customFormat="true" ht="13.5" hidden="false" customHeight="true" outlineLevel="0" collapsed="false">
      <c r="A26" s="342" t="n">
        <v>12</v>
      </c>
      <c r="B26" s="342"/>
      <c r="C26" s="342"/>
      <c r="D26" s="342"/>
      <c r="E26" s="342"/>
      <c r="F26" s="342"/>
      <c r="G26" s="317" t="s">
        <v>464</v>
      </c>
      <c r="H26" s="317"/>
      <c r="I26" s="317"/>
      <c r="J26" s="317"/>
      <c r="K26" s="317"/>
      <c r="L26" s="317"/>
      <c r="M26" s="317"/>
      <c r="N26" s="317"/>
      <c r="O26" s="317"/>
      <c r="P26" s="317"/>
      <c r="Q26" s="317"/>
      <c r="R26" s="317"/>
      <c r="S26" s="317"/>
      <c r="T26" s="317"/>
      <c r="U26" s="317"/>
      <c r="V26" s="317"/>
      <c r="W26" s="317"/>
      <c r="X26" s="317"/>
      <c r="Y26" s="317"/>
      <c r="Z26" s="317"/>
      <c r="AA26" s="317"/>
      <c r="AB26" s="317"/>
      <c r="AC26" s="317"/>
      <c r="AD26" s="318" t="n">
        <v>1</v>
      </c>
      <c r="AE26" s="318"/>
      <c r="AF26" s="318"/>
      <c r="AG26" s="318"/>
      <c r="AH26" s="318"/>
      <c r="AI26" s="318"/>
      <c r="AJ26" s="318"/>
      <c r="AK26" s="318"/>
      <c r="AL26" s="318"/>
      <c r="AM26" s="318"/>
      <c r="AN26" s="318"/>
      <c r="AO26" s="318"/>
      <c r="AP26" s="318"/>
      <c r="AQ26" s="318"/>
      <c r="AR26" s="318"/>
      <c r="AS26" s="318"/>
      <c r="AT26" s="326" t="n">
        <f aca="false">BK26+CC26+CV26</f>
        <v>21670.8</v>
      </c>
      <c r="AU26" s="326"/>
      <c r="AV26" s="326"/>
      <c r="AW26" s="326"/>
      <c r="AX26" s="326"/>
      <c r="AY26" s="326"/>
      <c r="AZ26" s="326"/>
      <c r="BA26" s="326"/>
      <c r="BB26" s="326"/>
      <c r="BC26" s="326"/>
      <c r="BD26" s="326"/>
      <c r="BE26" s="326"/>
      <c r="BF26" s="326"/>
      <c r="BG26" s="326"/>
      <c r="BH26" s="326"/>
      <c r="BI26" s="326"/>
      <c r="BJ26" s="326"/>
      <c r="BK26" s="318" t="n">
        <v>11608</v>
      </c>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t="n">
        <f aca="false">BK26*35%+6000</f>
        <v>10062.8</v>
      </c>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8"/>
      <c r="DS26" s="318"/>
      <c r="DT26" s="318"/>
      <c r="DU26" s="318"/>
      <c r="DV26" s="318"/>
      <c r="DW26" s="318"/>
      <c r="DX26" s="318"/>
      <c r="DY26" s="318"/>
      <c r="DZ26" s="318"/>
      <c r="EA26" s="318"/>
      <c r="EB26" s="318"/>
      <c r="EC26" s="318"/>
      <c r="ED26" s="326" t="n">
        <f aca="false">(BK26+CC26+CV26+DN26)*0.8</f>
        <v>17336.64</v>
      </c>
      <c r="EE26" s="326"/>
      <c r="EF26" s="326"/>
      <c r="EG26" s="326"/>
      <c r="EH26" s="326"/>
      <c r="EI26" s="326"/>
      <c r="EJ26" s="326"/>
      <c r="EK26" s="326"/>
      <c r="EL26" s="326"/>
      <c r="EM26" s="326"/>
      <c r="EN26" s="326"/>
      <c r="EO26" s="326"/>
      <c r="EP26" s="326"/>
      <c r="EQ26" s="326"/>
      <c r="ER26" s="326"/>
      <c r="ES26" s="326"/>
      <c r="ET26" s="326" t="n">
        <f aca="false">(BK26+CC26+CV26+DN26)*0.5</f>
        <v>10835.4</v>
      </c>
      <c r="EU26" s="326"/>
      <c r="EV26" s="326"/>
      <c r="EW26" s="326"/>
      <c r="EX26" s="326"/>
      <c r="EY26" s="326"/>
      <c r="EZ26" s="326"/>
      <c r="FA26" s="326"/>
      <c r="FB26" s="326"/>
      <c r="FC26" s="326"/>
      <c r="FD26" s="326"/>
      <c r="FE26" s="326"/>
      <c r="FF26" s="326"/>
      <c r="FG26" s="326"/>
      <c r="FH26" s="326"/>
      <c r="FI26" s="326"/>
      <c r="FJ26" s="326"/>
      <c r="FK26" s="318" t="n">
        <f aca="false">(AT26+ED26+ET26)*12*AD26</f>
        <v>598114.08</v>
      </c>
      <c r="FL26" s="318"/>
      <c r="FM26" s="318"/>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row>
    <row r="27" s="315" customFormat="true" ht="12.75" hidden="false" customHeight="true" outlineLevel="0" collapsed="false">
      <c r="A27" s="342" t="n">
        <v>13</v>
      </c>
      <c r="B27" s="342"/>
      <c r="C27" s="342"/>
      <c r="D27" s="342"/>
      <c r="E27" s="342"/>
      <c r="F27" s="342"/>
      <c r="G27" s="317" t="s">
        <v>465</v>
      </c>
      <c r="H27" s="317"/>
      <c r="I27" s="317"/>
      <c r="J27" s="317"/>
      <c r="K27" s="317"/>
      <c r="L27" s="317"/>
      <c r="M27" s="317"/>
      <c r="N27" s="317"/>
      <c r="O27" s="317"/>
      <c r="P27" s="317"/>
      <c r="Q27" s="317"/>
      <c r="R27" s="317"/>
      <c r="S27" s="317"/>
      <c r="T27" s="317"/>
      <c r="U27" s="317"/>
      <c r="V27" s="317"/>
      <c r="W27" s="317"/>
      <c r="X27" s="317"/>
      <c r="Y27" s="317"/>
      <c r="Z27" s="317"/>
      <c r="AA27" s="317"/>
      <c r="AB27" s="317"/>
      <c r="AC27" s="317"/>
      <c r="AD27" s="318" t="n">
        <v>1</v>
      </c>
      <c r="AE27" s="318"/>
      <c r="AF27" s="318"/>
      <c r="AG27" s="318"/>
      <c r="AH27" s="318"/>
      <c r="AI27" s="318"/>
      <c r="AJ27" s="318"/>
      <c r="AK27" s="318"/>
      <c r="AL27" s="318"/>
      <c r="AM27" s="318"/>
      <c r="AN27" s="318"/>
      <c r="AO27" s="318"/>
      <c r="AP27" s="318"/>
      <c r="AQ27" s="318"/>
      <c r="AR27" s="318"/>
      <c r="AS27" s="318"/>
      <c r="AT27" s="326" t="n">
        <f aca="false">BK27+CC27+CV27</f>
        <v>23629.65</v>
      </c>
      <c r="AU27" s="326"/>
      <c r="AV27" s="326"/>
      <c r="AW27" s="326"/>
      <c r="AX27" s="326"/>
      <c r="AY27" s="326"/>
      <c r="AZ27" s="326"/>
      <c r="BA27" s="326"/>
      <c r="BB27" s="326"/>
      <c r="BC27" s="326"/>
      <c r="BD27" s="326"/>
      <c r="BE27" s="326"/>
      <c r="BF27" s="326"/>
      <c r="BG27" s="326"/>
      <c r="BH27" s="326"/>
      <c r="BI27" s="326"/>
      <c r="BJ27" s="326"/>
      <c r="BK27" s="318" t="n">
        <v>13059</v>
      </c>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t="n">
        <f aca="false">BK27*35%+6000</f>
        <v>10570.65</v>
      </c>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c r="DT27" s="318"/>
      <c r="DU27" s="318"/>
      <c r="DV27" s="318"/>
      <c r="DW27" s="318"/>
      <c r="DX27" s="318"/>
      <c r="DY27" s="318"/>
      <c r="DZ27" s="318"/>
      <c r="EA27" s="318"/>
      <c r="EB27" s="318"/>
      <c r="EC27" s="318"/>
      <c r="ED27" s="326" t="n">
        <f aca="false">(BK27+CC27+CV27+DN27)*0.8</f>
        <v>18903.72</v>
      </c>
      <c r="EE27" s="326"/>
      <c r="EF27" s="326"/>
      <c r="EG27" s="326"/>
      <c r="EH27" s="326"/>
      <c r="EI27" s="326"/>
      <c r="EJ27" s="326"/>
      <c r="EK27" s="326"/>
      <c r="EL27" s="326"/>
      <c r="EM27" s="326"/>
      <c r="EN27" s="326"/>
      <c r="EO27" s="326"/>
      <c r="EP27" s="326"/>
      <c r="EQ27" s="326"/>
      <c r="ER27" s="326"/>
      <c r="ES27" s="326"/>
      <c r="ET27" s="326" t="n">
        <f aca="false">(BK27+CC27+CV27+DN27)*0.5</f>
        <v>11814.825</v>
      </c>
      <c r="EU27" s="326"/>
      <c r="EV27" s="326"/>
      <c r="EW27" s="326"/>
      <c r="EX27" s="326"/>
      <c r="EY27" s="326"/>
      <c r="EZ27" s="326"/>
      <c r="FA27" s="326"/>
      <c r="FB27" s="326"/>
      <c r="FC27" s="326"/>
      <c r="FD27" s="326"/>
      <c r="FE27" s="326"/>
      <c r="FF27" s="326"/>
      <c r="FG27" s="326"/>
      <c r="FH27" s="326"/>
      <c r="FI27" s="326"/>
      <c r="FJ27" s="326"/>
      <c r="FK27" s="318" t="n">
        <f aca="false">(AT27+ED27+ET27)*12*AD27</f>
        <v>652178.34</v>
      </c>
      <c r="FL27" s="318"/>
      <c r="FM27" s="318"/>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row>
    <row r="28" s="315" customFormat="true" ht="12.75" hidden="false" customHeight="true" outlineLevel="0" collapsed="false">
      <c r="A28" s="342" t="n">
        <v>14</v>
      </c>
      <c r="B28" s="342"/>
      <c r="C28" s="342"/>
      <c r="D28" s="342"/>
      <c r="E28" s="342"/>
      <c r="F28" s="342"/>
      <c r="G28" s="317" t="s">
        <v>466</v>
      </c>
      <c r="H28" s="317"/>
      <c r="I28" s="317"/>
      <c r="J28" s="317"/>
      <c r="K28" s="317"/>
      <c r="L28" s="317"/>
      <c r="M28" s="317"/>
      <c r="N28" s="317"/>
      <c r="O28" s="317"/>
      <c r="P28" s="317"/>
      <c r="Q28" s="317"/>
      <c r="R28" s="317"/>
      <c r="S28" s="317"/>
      <c r="T28" s="317"/>
      <c r="U28" s="317"/>
      <c r="V28" s="317"/>
      <c r="W28" s="317"/>
      <c r="X28" s="317"/>
      <c r="Y28" s="317"/>
      <c r="Z28" s="317"/>
      <c r="AA28" s="317"/>
      <c r="AB28" s="317"/>
      <c r="AC28" s="317"/>
      <c r="AD28" s="318" t="n">
        <v>1</v>
      </c>
      <c r="AE28" s="318"/>
      <c r="AF28" s="318"/>
      <c r="AG28" s="318"/>
      <c r="AH28" s="318"/>
      <c r="AI28" s="318"/>
      <c r="AJ28" s="318"/>
      <c r="AK28" s="318"/>
      <c r="AL28" s="318"/>
      <c r="AM28" s="318"/>
      <c r="AN28" s="318"/>
      <c r="AO28" s="318"/>
      <c r="AP28" s="318"/>
      <c r="AQ28" s="318"/>
      <c r="AR28" s="318"/>
      <c r="AS28" s="318"/>
      <c r="AT28" s="326" t="n">
        <f aca="false">BK28+CC28+CV28</f>
        <v>23231.4</v>
      </c>
      <c r="AU28" s="326"/>
      <c r="AV28" s="326"/>
      <c r="AW28" s="326"/>
      <c r="AX28" s="326"/>
      <c r="AY28" s="326"/>
      <c r="AZ28" s="326"/>
      <c r="BA28" s="326"/>
      <c r="BB28" s="326"/>
      <c r="BC28" s="326"/>
      <c r="BD28" s="326"/>
      <c r="BE28" s="326"/>
      <c r="BF28" s="326"/>
      <c r="BG28" s="326"/>
      <c r="BH28" s="326"/>
      <c r="BI28" s="326"/>
      <c r="BJ28" s="326"/>
      <c r="BK28" s="318" t="n">
        <v>12764</v>
      </c>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c r="CV28" s="318" t="n">
        <f aca="false">BK28*35%+6000</f>
        <v>10467.4</v>
      </c>
      <c r="CW28" s="318"/>
      <c r="CX28" s="318"/>
      <c r="CY28" s="318"/>
      <c r="CZ28" s="318"/>
      <c r="DA28" s="318"/>
      <c r="DB28" s="318"/>
      <c r="DC28" s="318"/>
      <c r="DD28" s="318"/>
      <c r="DE28" s="318"/>
      <c r="DF28" s="318"/>
      <c r="DG28" s="318"/>
      <c r="DH28" s="318"/>
      <c r="DI28" s="318"/>
      <c r="DJ28" s="318"/>
      <c r="DK28" s="318"/>
      <c r="DL28" s="318"/>
      <c r="DM28" s="318"/>
      <c r="DN28" s="318"/>
      <c r="DO28" s="318"/>
      <c r="DP28" s="318"/>
      <c r="DQ28" s="318"/>
      <c r="DR28" s="318"/>
      <c r="DS28" s="318"/>
      <c r="DT28" s="318"/>
      <c r="DU28" s="318"/>
      <c r="DV28" s="318"/>
      <c r="DW28" s="318"/>
      <c r="DX28" s="318"/>
      <c r="DY28" s="318"/>
      <c r="DZ28" s="318"/>
      <c r="EA28" s="318"/>
      <c r="EB28" s="318"/>
      <c r="EC28" s="318"/>
      <c r="ED28" s="326" t="n">
        <f aca="false">(BK28+CC28+CV28+DN28)*0.8</f>
        <v>18585.12</v>
      </c>
      <c r="EE28" s="326"/>
      <c r="EF28" s="326"/>
      <c r="EG28" s="326"/>
      <c r="EH28" s="326"/>
      <c r="EI28" s="326"/>
      <c r="EJ28" s="326"/>
      <c r="EK28" s="326"/>
      <c r="EL28" s="326"/>
      <c r="EM28" s="326"/>
      <c r="EN28" s="326"/>
      <c r="EO28" s="326"/>
      <c r="EP28" s="326"/>
      <c r="EQ28" s="326"/>
      <c r="ER28" s="326"/>
      <c r="ES28" s="326"/>
      <c r="ET28" s="326" t="n">
        <f aca="false">(BK28+CC28+CV28+DN28)*0.5</f>
        <v>11615.7</v>
      </c>
      <c r="EU28" s="326"/>
      <c r="EV28" s="326"/>
      <c r="EW28" s="326"/>
      <c r="EX28" s="326"/>
      <c r="EY28" s="326"/>
      <c r="EZ28" s="326"/>
      <c r="FA28" s="326"/>
      <c r="FB28" s="326"/>
      <c r="FC28" s="326"/>
      <c r="FD28" s="326"/>
      <c r="FE28" s="326"/>
      <c r="FF28" s="326"/>
      <c r="FG28" s="326"/>
      <c r="FH28" s="326"/>
      <c r="FI28" s="326"/>
      <c r="FJ28" s="326"/>
      <c r="FK28" s="318" t="n">
        <f aca="false">(AT28+ED28+ET28)*12*AD28</f>
        <v>641186.64</v>
      </c>
      <c r="FL28" s="318"/>
      <c r="FM28" s="318"/>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c r="GT28" s="322"/>
      <c r="GU28" s="322"/>
    </row>
    <row r="29" s="315" customFormat="true" ht="12.75" hidden="false" customHeight="true" outlineLevel="0" collapsed="false">
      <c r="A29" s="342" t="n">
        <v>15</v>
      </c>
      <c r="B29" s="342"/>
      <c r="C29" s="342"/>
      <c r="D29" s="342"/>
      <c r="E29" s="342"/>
      <c r="F29" s="342"/>
      <c r="G29" s="317" t="s">
        <v>467</v>
      </c>
      <c r="H29" s="317"/>
      <c r="I29" s="317"/>
      <c r="J29" s="317"/>
      <c r="K29" s="317"/>
      <c r="L29" s="317"/>
      <c r="M29" s="317"/>
      <c r="N29" s="317"/>
      <c r="O29" s="317"/>
      <c r="P29" s="317"/>
      <c r="Q29" s="317"/>
      <c r="R29" s="317"/>
      <c r="S29" s="317"/>
      <c r="T29" s="317"/>
      <c r="U29" s="317"/>
      <c r="V29" s="317"/>
      <c r="W29" s="317"/>
      <c r="X29" s="317"/>
      <c r="Y29" s="317"/>
      <c r="Z29" s="317"/>
      <c r="AA29" s="317"/>
      <c r="AB29" s="317"/>
      <c r="AC29" s="317"/>
      <c r="AD29" s="318" t="n">
        <v>1</v>
      </c>
      <c r="AE29" s="318"/>
      <c r="AF29" s="318"/>
      <c r="AG29" s="318"/>
      <c r="AH29" s="318"/>
      <c r="AI29" s="318"/>
      <c r="AJ29" s="318"/>
      <c r="AK29" s="318"/>
      <c r="AL29" s="318"/>
      <c r="AM29" s="318"/>
      <c r="AN29" s="318"/>
      <c r="AO29" s="318"/>
      <c r="AP29" s="318"/>
      <c r="AQ29" s="318"/>
      <c r="AR29" s="318"/>
      <c r="AS29" s="318"/>
      <c r="AT29" s="326" t="n">
        <f aca="false">BK29+CC29+CV29</f>
        <v>22132.5</v>
      </c>
      <c r="AU29" s="326"/>
      <c r="AV29" s="326"/>
      <c r="AW29" s="326"/>
      <c r="AX29" s="326"/>
      <c r="AY29" s="326"/>
      <c r="AZ29" s="326"/>
      <c r="BA29" s="326"/>
      <c r="BB29" s="326"/>
      <c r="BC29" s="326"/>
      <c r="BD29" s="326"/>
      <c r="BE29" s="326"/>
      <c r="BF29" s="326"/>
      <c r="BG29" s="326"/>
      <c r="BH29" s="326"/>
      <c r="BI29" s="326"/>
      <c r="BJ29" s="326"/>
      <c r="BK29" s="318" t="n">
        <v>11950</v>
      </c>
      <c r="BL29" s="318"/>
      <c r="BM29" s="318"/>
      <c r="BN29" s="318"/>
      <c r="BO29" s="318"/>
      <c r="BP29" s="318"/>
      <c r="BQ29" s="318"/>
      <c r="BR29" s="318"/>
      <c r="BS29" s="318"/>
      <c r="BT29" s="318"/>
      <c r="BU29" s="318"/>
      <c r="BV29" s="318"/>
      <c r="BW29" s="318"/>
      <c r="BX29" s="318"/>
      <c r="BY29" s="318"/>
      <c r="BZ29" s="318"/>
      <c r="CA29" s="318"/>
      <c r="CB29" s="318"/>
      <c r="CC29" s="318"/>
      <c r="CD29" s="318"/>
      <c r="CE29" s="318"/>
      <c r="CF29" s="318"/>
      <c r="CG29" s="318"/>
      <c r="CH29" s="318"/>
      <c r="CI29" s="318"/>
      <c r="CJ29" s="318"/>
      <c r="CK29" s="318"/>
      <c r="CL29" s="318"/>
      <c r="CM29" s="318"/>
      <c r="CN29" s="318"/>
      <c r="CO29" s="318"/>
      <c r="CP29" s="318"/>
      <c r="CQ29" s="318"/>
      <c r="CR29" s="318"/>
      <c r="CS29" s="318"/>
      <c r="CT29" s="318"/>
      <c r="CU29" s="318"/>
      <c r="CV29" s="318" t="n">
        <f aca="false">BK29*35%+6000</f>
        <v>10182.5</v>
      </c>
      <c r="CW29" s="318"/>
      <c r="CX29" s="318"/>
      <c r="CY29" s="318"/>
      <c r="CZ29" s="318"/>
      <c r="DA29" s="318"/>
      <c r="DB29" s="318"/>
      <c r="DC29" s="318"/>
      <c r="DD29" s="318"/>
      <c r="DE29" s="318"/>
      <c r="DF29" s="318"/>
      <c r="DG29" s="318"/>
      <c r="DH29" s="318"/>
      <c r="DI29" s="318"/>
      <c r="DJ29" s="318"/>
      <c r="DK29" s="318"/>
      <c r="DL29" s="318"/>
      <c r="DM29" s="318"/>
      <c r="DN29" s="318"/>
      <c r="DO29" s="318"/>
      <c r="DP29" s="318"/>
      <c r="DQ29" s="318"/>
      <c r="DR29" s="318"/>
      <c r="DS29" s="318"/>
      <c r="DT29" s="318"/>
      <c r="DU29" s="318"/>
      <c r="DV29" s="318"/>
      <c r="DW29" s="318"/>
      <c r="DX29" s="318"/>
      <c r="DY29" s="318"/>
      <c r="DZ29" s="318"/>
      <c r="EA29" s="318"/>
      <c r="EB29" s="318"/>
      <c r="EC29" s="318"/>
      <c r="ED29" s="326" t="n">
        <f aca="false">(BK29+CC29+CV29+DN29)*0.8</f>
        <v>17706</v>
      </c>
      <c r="EE29" s="326"/>
      <c r="EF29" s="326"/>
      <c r="EG29" s="326"/>
      <c r="EH29" s="326"/>
      <c r="EI29" s="326"/>
      <c r="EJ29" s="326"/>
      <c r="EK29" s="326"/>
      <c r="EL29" s="326"/>
      <c r="EM29" s="326"/>
      <c r="EN29" s="326"/>
      <c r="EO29" s="326"/>
      <c r="EP29" s="326"/>
      <c r="EQ29" s="326"/>
      <c r="ER29" s="326"/>
      <c r="ES29" s="326"/>
      <c r="ET29" s="326" t="n">
        <f aca="false">(BK29+CC29+CV29+DN29)*0.5</f>
        <v>11066.25</v>
      </c>
      <c r="EU29" s="326"/>
      <c r="EV29" s="326"/>
      <c r="EW29" s="326"/>
      <c r="EX29" s="326"/>
      <c r="EY29" s="326"/>
      <c r="EZ29" s="326"/>
      <c r="FA29" s="326"/>
      <c r="FB29" s="326"/>
      <c r="FC29" s="326"/>
      <c r="FD29" s="326"/>
      <c r="FE29" s="326"/>
      <c r="FF29" s="326"/>
      <c r="FG29" s="326"/>
      <c r="FH29" s="326"/>
      <c r="FI29" s="326"/>
      <c r="FJ29" s="326"/>
      <c r="FK29" s="318" t="n">
        <f aca="false">(AT29+ED29+ET29)*12*AD29</f>
        <v>610857</v>
      </c>
      <c r="FL29" s="318"/>
      <c r="FM29" s="318"/>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322"/>
    </row>
    <row r="30" s="315" customFormat="true" ht="12.75" hidden="false" customHeight="true" outlineLevel="0" collapsed="false">
      <c r="A30" s="342" t="n">
        <v>16</v>
      </c>
      <c r="B30" s="342"/>
      <c r="C30" s="342"/>
      <c r="D30" s="342"/>
      <c r="E30" s="342"/>
      <c r="F30" s="342"/>
      <c r="G30" s="317" t="s">
        <v>468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8" t="n">
        <v>1</v>
      </c>
      <c r="AE30" s="318"/>
      <c r="AF30" s="318"/>
      <c r="AG30" s="318"/>
      <c r="AH30" s="318"/>
      <c r="AI30" s="318"/>
      <c r="AJ30" s="318"/>
      <c r="AK30" s="318"/>
      <c r="AL30" s="318"/>
      <c r="AM30" s="318"/>
      <c r="AN30" s="318"/>
      <c r="AO30" s="318"/>
      <c r="AP30" s="318"/>
      <c r="AQ30" s="318"/>
      <c r="AR30" s="318"/>
      <c r="AS30" s="318"/>
      <c r="AT30" s="326" t="n">
        <f aca="false">BK30+CC30+CV30</f>
        <v>22132.5</v>
      </c>
      <c r="AU30" s="326"/>
      <c r="AV30" s="326"/>
      <c r="AW30" s="326"/>
      <c r="AX30" s="326"/>
      <c r="AY30" s="326"/>
      <c r="AZ30" s="326"/>
      <c r="BA30" s="326"/>
      <c r="BB30" s="326"/>
      <c r="BC30" s="326"/>
      <c r="BD30" s="326"/>
      <c r="BE30" s="326"/>
      <c r="BF30" s="326"/>
      <c r="BG30" s="326"/>
      <c r="BH30" s="326"/>
      <c r="BI30" s="326"/>
      <c r="BJ30" s="326"/>
      <c r="BK30" s="318" t="n">
        <v>11950</v>
      </c>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t="n">
        <f aca="false">BK30*35%+6000</f>
        <v>10182.5</v>
      </c>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26" t="n">
        <f aca="false">(BK30+CC30+CV30+DN30)*0.8</f>
        <v>17706</v>
      </c>
      <c r="EE30" s="326"/>
      <c r="EF30" s="326"/>
      <c r="EG30" s="326"/>
      <c r="EH30" s="326"/>
      <c r="EI30" s="326"/>
      <c r="EJ30" s="326"/>
      <c r="EK30" s="326"/>
      <c r="EL30" s="326"/>
      <c r="EM30" s="326"/>
      <c r="EN30" s="326"/>
      <c r="EO30" s="326"/>
      <c r="EP30" s="326"/>
      <c r="EQ30" s="326"/>
      <c r="ER30" s="326"/>
      <c r="ES30" s="326"/>
      <c r="ET30" s="326" t="n">
        <f aca="false">(BK30+CC30+CV30+DN30)*0.5</f>
        <v>11066.25</v>
      </c>
      <c r="EU30" s="326"/>
      <c r="EV30" s="326"/>
      <c r="EW30" s="326"/>
      <c r="EX30" s="326"/>
      <c r="EY30" s="326"/>
      <c r="EZ30" s="326"/>
      <c r="FA30" s="326"/>
      <c r="FB30" s="326"/>
      <c r="FC30" s="326"/>
      <c r="FD30" s="326"/>
      <c r="FE30" s="326"/>
      <c r="FF30" s="326"/>
      <c r="FG30" s="326"/>
      <c r="FH30" s="326"/>
      <c r="FI30" s="326"/>
      <c r="FJ30" s="326"/>
      <c r="FK30" s="318" t="n">
        <f aca="false">(AT30+ED30+ET30)*12*AD30</f>
        <v>610857</v>
      </c>
      <c r="FL30" s="318"/>
      <c r="FM30" s="318"/>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322"/>
    </row>
    <row r="31" s="327" customFormat="true" ht="29.25" hidden="false" customHeight="true" outlineLevel="0" collapsed="false">
      <c r="A31" s="325"/>
      <c r="B31" s="325"/>
      <c r="C31" s="325"/>
      <c r="D31" s="325"/>
      <c r="E31" s="325"/>
      <c r="F31" s="325"/>
      <c r="G31" s="339" t="s">
        <v>469</v>
      </c>
      <c r="H31" s="339"/>
      <c r="I31" s="339"/>
      <c r="J31" s="339"/>
      <c r="K31" s="339"/>
      <c r="L31" s="339"/>
      <c r="M31" s="339"/>
      <c r="N31" s="339"/>
      <c r="O31" s="339"/>
      <c r="P31" s="339"/>
      <c r="Q31" s="339"/>
      <c r="R31" s="339"/>
      <c r="S31" s="339"/>
      <c r="T31" s="339"/>
      <c r="U31" s="339"/>
      <c r="V31" s="339"/>
      <c r="W31" s="339"/>
      <c r="X31" s="339"/>
      <c r="Y31" s="339"/>
      <c r="Z31" s="339"/>
      <c r="AA31" s="339"/>
      <c r="AB31" s="339"/>
      <c r="AC31" s="339"/>
      <c r="AD31" s="326" t="n">
        <f aca="false">SUM(AD19:AS30)</f>
        <v>44.4</v>
      </c>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t="n">
        <f aca="false">SUM(FK19:FM30)</f>
        <v>30266999.995236</v>
      </c>
      <c r="FL31" s="326"/>
      <c r="FM31" s="326"/>
      <c r="FO31" s="328" t="n">
        <v>30267000</v>
      </c>
      <c r="FP31" s="328"/>
      <c r="FQ31" s="328"/>
      <c r="FR31" s="328"/>
      <c r="FS31" s="328"/>
      <c r="FT31" s="328"/>
      <c r="FU31" s="328"/>
      <c r="FV31" s="328"/>
      <c r="FW31" s="328"/>
      <c r="FX31" s="328"/>
      <c r="FY31" s="328"/>
      <c r="FZ31" s="328"/>
      <c r="GA31" s="328"/>
      <c r="GB31" s="328"/>
      <c r="GC31" s="328"/>
      <c r="GD31" s="328"/>
      <c r="GE31" s="328"/>
      <c r="GF31" s="328"/>
      <c r="GG31" s="328"/>
      <c r="GH31" s="328"/>
      <c r="GI31" s="328"/>
      <c r="GJ31" s="328"/>
      <c r="GK31" s="328"/>
      <c r="GL31" s="328"/>
      <c r="GM31" s="328"/>
      <c r="GN31" s="328"/>
      <c r="GO31" s="328"/>
      <c r="GP31" s="328"/>
      <c r="GQ31" s="328"/>
      <c r="GR31" s="328"/>
      <c r="GS31" s="328"/>
      <c r="GT31" s="328"/>
      <c r="GU31" s="328"/>
    </row>
    <row r="32" s="315" customFormat="true" ht="12.75" hidden="false" customHeight="true" outlineLevel="0" collapsed="false">
      <c r="A32" s="335" t="n">
        <v>17</v>
      </c>
      <c r="B32" s="335"/>
      <c r="C32" s="335"/>
      <c r="D32" s="335"/>
      <c r="E32" s="335"/>
      <c r="F32" s="335"/>
      <c r="G32" s="317" t="s">
        <v>470</v>
      </c>
      <c r="H32" s="317"/>
      <c r="I32" s="317"/>
      <c r="J32" s="317"/>
      <c r="K32" s="317"/>
      <c r="L32" s="317"/>
      <c r="M32" s="317"/>
      <c r="N32" s="317"/>
      <c r="O32" s="317"/>
      <c r="P32" s="317"/>
      <c r="Q32" s="317"/>
      <c r="R32" s="317"/>
      <c r="S32" s="317"/>
      <c r="T32" s="317"/>
      <c r="U32" s="317"/>
      <c r="V32" s="317"/>
      <c r="W32" s="317"/>
      <c r="X32" s="317"/>
      <c r="Y32" s="317"/>
      <c r="Z32" s="317"/>
      <c r="AA32" s="317"/>
      <c r="AB32" s="317"/>
      <c r="AC32" s="317"/>
      <c r="AD32" s="318" t="n">
        <v>1</v>
      </c>
      <c r="AE32" s="318"/>
      <c r="AF32" s="318"/>
      <c r="AG32" s="318"/>
      <c r="AH32" s="318"/>
      <c r="AI32" s="318"/>
      <c r="AJ32" s="318"/>
      <c r="AK32" s="318"/>
      <c r="AL32" s="318"/>
      <c r="AM32" s="318"/>
      <c r="AN32" s="318"/>
      <c r="AO32" s="318"/>
      <c r="AP32" s="318"/>
      <c r="AQ32" s="318"/>
      <c r="AR32" s="318"/>
      <c r="AS32" s="318"/>
      <c r="AT32" s="326" t="n">
        <f aca="false">BK32+CC32+CV32+DN32</f>
        <v>36554.348</v>
      </c>
      <c r="AU32" s="326"/>
      <c r="AV32" s="326"/>
      <c r="AW32" s="326"/>
      <c r="AX32" s="326"/>
      <c r="AY32" s="326"/>
      <c r="AZ32" s="326"/>
      <c r="BA32" s="326"/>
      <c r="BB32" s="326"/>
      <c r="BC32" s="326"/>
      <c r="BD32" s="326"/>
      <c r="BE32" s="326"/>
      <c r="BF32" s="326"/>
      <c r="BG32" s="326"/>
      <c r="BH32" s="326"/>
      <c r="BI32" s="326"/>
      <c r="BJ32" s="326"/>
      <c r="BK32" s="318" t="n">
        <v>12528</v>
      </c>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t="n">
        <f aca="false">BK32*35%+19641.548</f>
        <v>24026.348</v>
      </c>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26" t="n">
        <f aca="false">(BK32+CC32+CV32+DN32)*0.8</f>
        <v>29243.4784</v>
      </c>
      <c r="EE32" s="326"/>
      <c r="EF32" s="326"/>
      <c r="EG32" s="326"/>
      <c r="EH32" s="326"/>
      <c r="EI32" s="326"/>
      <c r="EJ32" s="326"/>
      <c r="EK32" s="326"/>
      <c r="EL32" s="326"/>
      <c r="EM32" s="326"/>
      <c r="EN32" s="326"/>
      <c r="EO32" s="326"/>
      <c r="EP32" s="326"/>
      <c r="EQ32" s="326"/>
      <c r="ER32" s="326"/>
      <c r="ES32" s="326"/>
      <c r="ET32" s="326" t="n">
        <f aca="false">(BK32+CC32+CV32+DN32)*0.5</f>
        <v>18277.174</v>
      </c>
      <c r="EU32" s="326"/>
      <c r="EV32" s="326"/>
      <c r="EW32" s="326"/>
      <c r="EX32" s="326"/>
      <c r="EY32" s="326"/>
      <c r="EZ32" s="326"/>
      <c r="FA32" s="326"/>
      <c r="FB32" s="326"/>
      <c r="FC32" s="326"/>
      <c r="FD32" s="326"/>
      <c r="FE32" s="326"/>
      <c r="FF32" s="326"/>
      <c r="FG32" s="326"/>
      <c r="FH32" s="326"/>
      <c r="FI32" s="326"/>
      <c r="FJ32" s="326"/>
      <c r="FK32" s="318" t="n">
        <f aca="false">(AT32+ED32+ET32)*12*AD32</f>
        <v>1008900.0048</v>
      </c>
      <c r="FL32" s="318"/>
      <c r="FM32" s="318"/>
      <c r="FO32" s="324"/>
      <c r="FP32" s="324"/>
      <c r="FQ32" s="324"/>
      <c r="FR32" s="324"/>
      <c r="FS32" s="324"/>
      <c r="FT32" s="324"/>
      <c r="FU32" s="324"/>
      <c r="FV32" s="324"/>
      <c r="FW32" s="324"/>
      <c r="FX32" s="343"/>
      <c r="FY32" s="343"/>
      <c r="FZ32" s="343"/>
      <c r="GA32" s="343"/>
      <c r="GB32" s="343"/>
      <c r="GC32" s="343"/>
      <c r="GD32" s="343"/>
      <c r="GE32" s="343"/>
      <c r="GF32" s="343"/>
      <c r="GG32" s="343"/>
      <c r="GH32" s="343"/>
      <c r="GI32" s="343"/>
      <c r="GJ32" s="343"/>
      <c r="GK32" s="343"/>
      <c r="GL32" s="343"/>
      <c r="GM32" s="343"/>
      <c r="GN32" s="343"/>
      <c r="GO32" s="343"/>
      <c r="GP32" s="343"/>
      <c r="GQ32" s="343"/>
      <c r="GR32" s="343"/>
      <c r="GS32" s="343"/>
      <c r="GT32" s="343"/>
      <c r="GU32" s="343"/>
    </row>
    <row r="33" s="315" customFormat="true" ht="12.75" hidden="false" customHeight="true" outlineLevel="0" collapsed="false">
      <c r="A33" s="335" t="n">
        <v>18</v>
      </c>
      <c r="B33" s="335"/>
      <c r="C33" s="335"/>
      <c r="D33" s="335"/>
      <c r="E33" s="335"/>
      <c r="F33" s="335"/>
      <c r="G33" s="317" t="s">
        <v>471</v>
      </c>
      <c r="H33" s="317"/>
      <c r="I33" s="317"/>
      <c r="J33" s="317"/>
      <c r="K33" s="317"/>
      <c r="L33" s="317"/>
      <c r="M33" s="317"/>
      <c r="N33" s="317"/>
      <c r="O33" s="317"/>
      <c r="P33" s="317"/>
      <c r="Q33" s="317"/>
      <c r="R33" s="317"/>
      <c r="S33" s="317"/>
      <c r="T33" s="317"/>
      <c r="U33" s="317"/>
      <c r="V33" s="317"/>
      <c r="W33" s="317"/>
      <c r="X33" s="317"/>
      <c r="Y33" s="317"/>
      <c r="Z33" s="317"/>
      <c r="AA33" s="317"/>
      <c r="AB33" s="317"/>
      <c r="AC33" s="317"/>
      <c r="AD33" s="318" t="n">
        <v>3</v>
      </c>
      <c r="AE33" s="318"/>
      <c r="AF33" s="318"/>
      <c r="AG33" s="318"/>
      <c r="AH33" s="318"/>
      <c r="AI33" s="318"/>
      <c r="AJ33" s="318"/>
      <c r="AK33" s="318"/>
      <c r="AL33" s="318"/>
      <c r="AM33" s="318"/>
      <c r="AN33" s="318"/>
      <c r="AO33" s="318"/>
      <c r="AP33" s="318"/>
      <c r="AQ33" s="318"/>
      <c r="AR33" s="318"/>
      <c r="AS33" s="318"/>
      <c r="AT33" s="326" t="n">
        <f aca="false">BK33+CC33+CV33+DN33</f>
        <v>31893.0678</v>
      </c>
      <c r="AU33" s="326"/>
      <c r="AV33" s="326"/>
      <c r="AW33" s="326"/>
      <c r="AX33" s="326"/>
      <c r="AY33" s="326"/>
      <c r="AZ33" s="326"/>
      <c r="BA33" s="326"/>
      <c r="BB33" s="326"/>
      <c r="BC33" s="326"/>
      <c r="BD33" s="326"/>
      <c r="BE33" s="326"/>
      <c r="BF33" s="326"/>
      <c r="BG33" s="326"/>
      <c r="BH33" s="326"/>
      <c r="BI33" s="326"/>
      <c r="BJ33" s="326"/>
      <c r="BK33" s="318" t="n">
        <v>9121</v>
      </c>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t="n">
        <f aca="false">BK33*35%+19579.7178</f>
        <v>22772.0678</v>
      </c>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26" t="n">
        <f aca="false">(BK33+CC33+CV33+DN33)*0.8</f>
        <v>25514.45424</v>
      </c>
      <c r="EE33" s="326"/>
      <c r="EF33" s="326"/>
      <c r="EG33" s="326"/>
      <c r="EH33" s="326"/>
      <c r="EI33" s="326"/>
      <c r="EJ33" s="326"/>
      <c r="EK33" s="326"/>
      <c r="EL33" s="326"/>
      <c r="EM33" s="326"/>
      <c r="EN33" s="326"/>
      <c r="EO33" s="326"/>
      <c r="EP33" s="326"/>
      <c r="EQ33" s="326"/>
      <c r="ER33" s="326"/>
      <c r="ES33" s="326"/>
      <c r="ET33" s="326" t="n">
        <f aca="false">(BK33+CC33+CV33+DN33)*0.5</f>
        <v>15946.5339</v>
      </c>
      <c r="EU33" s="326"/>
      <c r="EV33" s="326"/>
      <c r="EW33" s="326"/>
      <c r="EX33" s="326"/>
      <c r="EY33" s="326"/>
      <c r="EZ33" s="326"/>
      <c r="FA33" s="326"/>
      <c r="FB33" s="326"/>
      <c r="FC33" s="326"/>
      <c r="FD33" s="326"/>
      <c r="FE33" s="326"/>
      <c r="FF33" s="326"/>
      <c r="FG33" s="326"/>
      <c r="FH33" s="326"/>
      <c r="FI33" s="326"/>
      <c r="FJ33" s="326"/>
      <c r="FK33" s="318" t="n">
        <f aca="false">(AT33+ED33+ET33)*12*AD33</f>
        <v>2640746.01384</v>
      </c>
      <c r="FL33" s="318"/>
      <c r="FM33" s="318"/>
      <c r="FO33" s="324"/>
      <c r="FP33" s="324"/>
      <c r="FQ33" s="324"/>
      <c r="FR33" s="324"/>
      <c r="FS33" s="324"/>
      <c r="FT33" s="324"/>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row>
    <row r="34" s="315" customFormat="true" ht="12.75" hidden="false" customHeight="true" outlineLevel="0" collapsed="false">
      <c r="A34" s="335" t="n">
        <v>19</v>
      </c>
      <c r="B34" s="335"/>
      <c r="C34" s="335"/>
      <c r="D34" s="335"/>
      <c r="E34" s="335"/>
      <c r="F34" s="335"/>
      <c r="G34" s="317" t="s">
        <v>472</v>
      </c>
      <c r="H34" s="317"/>
      <c r="I34" s="317"/>
      <c r="J34" s="317"/>
      <c r="K34" s="317"/>
      <c r="L34" s="317"/>
      <c r="M34" s="317"/>
      <c r="N34" s="317"/>
      <c r="O34" s="317"/>
      <c r="P34" s="317"/>
      <c r="Q34" s="317"/>
      <c r="R34" s="317"/>
      <c r="S34" s="317"/>
      <c r="T34" s="317"/>
      <c r="U34" s="317"/>
      <c r="V34" s="317"/>
      <c r="W34" s="317"/>
      <c r="X34" s="317"/>
      <c r="Y34" s="317"/>
      <c r="Z34" s="317"/>
      <c r="AA34" s="317"/>
      <c r="AB34" s="317"/>
      <c r="AC34" s="317"/>
      <c r="AD34" s="318" t="n">
        <v>1</v>
      </c>
      <c r="AE34" s="318"/>
      <c r="AF34" s="318"/>
      <c r="AG34" s="318"/>
      <c r="AH34" s="318"/>
      <c r="AI34" s="318"/>
      <c r="AJ34" s="318"/>
      <c r="AK34" s="318"/>
      <c r="AL34" s="318"/>
      <c r="AM34" s="318"/>
      <c r="AN34" s="318"/>
      <c r="AO34" s="318"/>
      <c r="AP34" s="318"/>
      <c r="AQ34" s="318"/>
      <c r="AR34" s="318"/>
      <c r="AS34" s="318"/>
      <c r="AT34" s="326" t="n">
        <f aca="false">BK34+CC34+CV34+DN34</f>
        <v>10945.8</v>
      </c>
      <c r="AU34" s="326"/>
      <c r="AV34" s="326"/>
      <c r="AW34" s="326"/>
      <c r="AX34" s="326"/>
      <c r="AY34" s="326"/>
      <c r="AZ34" s="326"/>
      <c r="BA34" s="326"/>
      <c r="BB34" s="326"/>
      <c r="BC34" s="326"/>
      <c r="BD34" s="326"/>
      <c r="BE34" s="326"/>
      <c r="BF34" s="326"/>
      <c r="BG34" s="326"/>
      <c r="BH34" s="326"/>
      <c r="BI34" s="326"/>
      <c r="BJ34" s="326"/>
      <c r="BK34" s="318" t="n">
        <v>8108</v>
      </c>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t="n">
        <f aca="false">BK34*35%</f>
        <v>2837.8</v>
      </c>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26" t="n">
        <f aca="false">(BK34+CC34+CV34+DN34)*0.8</f>
        <v>8756.64</v>
      </c>
      <c r="EE34" s="326"/>
      <c r="EF34" s="326"/>
      <c r="EG34" s="326"/>
      <c r="EH34" s="326"/>
      <c r="EI34" s="326"/>
      <c r="EJ34" s="326"/>
      <c r="EK34" s="326"/>
      <c r="EL34" s="326"/>
      <c r="EM34" s="326"/>
      <c r="EN34" s="326"/>
      <c r="EO34" s="326"/>
      <c r="EP34" s="326"/>
      <c r="EQ34" s="326"/>
      <c r="ER34" s="326"/>
      <c r="ES34" s="326"/>
      <c r="ET34" s="326" t="n">
        <f aca="false">(BK34+CC34+CV34+DN34)*0.5</f>
        <v>5472.9</v>
      </c>
      <c r="EU34" s="326"/>
      <c r="EV34" s="326"/>
      <c r="EW34" s="326"/>
      <c r="EX34" s="326"/>
      <c r="EY34" s="326"/>
      <c r="EZ34" s="326"/>
      <c r="FA34" s="326"/>
      <c r="FB34" s="326"/>
      <c r="FC34" s="326"/>
      <c r="FD34" s="326"/>
      <c r="FE34" s="326"/>
      <c r="FF34" s="326"/>
      <c r="FG34" s="326"/>
      <c r="FH34" s="326"/>
      <c r="FI34" s="326"/>
      <c r="FJ34" s="326"/>
      <c r="FK34" s="318" t="n">
        <f aca="false">(AT34+ED34+ET34)*12*AD34</f>
        <v>302104.08</v>
      </c>
      <c r="FL34" s="318"/>
      <c r="FM34" s="318"/>
      <c r="FO34" s="324"/>
      <c r="FP34" s="324"/>
      <c r="FQ34" s="324"/>
      <c r="FR34" s="324"/>
      <c r="FS34" s="324"/>
      <c r="FT34" s="324"/>
      <c r="FU34" s="343"/>
      <c r="FV34" s="343"/>
      <c r="FW34" s="343"/>
      <c r="FX34" s="343"/>
      <c r="FY34" s="343"/>
      <c r="FZ34" s="343"/>
      <c r="GA34" s="343"/>
      <c r="GB34" s="343"/>
      <c r="GC34" s="343"/>
      <c r="GD34" s="343"/>
      <c r="GE34" s="343"/>
      <c r="GF34" s="343"/>
      <c r="GG34" s="343"/>
      <c r="GH34" s="343"/>
      <c r="GI34" s="343"/>
      <c r="GJ34" s="343"/>
      <c r="GK34" s="343"/>
      <c r="GL34" s="343"/>
      <c r="GM34" s="343"/>
      <c r="GN34" s="343"/>
      <c r="GO34" s="343"/>
      <c r="GP34" s="343"/>
      <c r="GQ34" s="343"/>
      <c r="GR34" s="343"/>
      <c r="GS34" s="343"/>
      <c r="GT34" s="343"/>
      <c r="GU34" s="343"/>
    </row>
    <row r="35" s="315" customFormat="true" ht="12.75" hidden="false" customHeight="true" outlineLevel="0" collapsed="false">
      <c r="A35" s="335" t="n">
        <v>20</v>
      </c>
      <c r="B35" s="335"/>
      <c r="C35" s="335"/>
      <c r="D35" s="335"/>
      <c r="E35" s="335"/>
      <c r="F35" s="335"/>
      <c r="G35" s="317" t="s">
        <v>473</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8" t="n">
        <v>0.2</v>
      </c>
      <c r="AE35" s="318"/>
      <c r="AF35" s="318"/>
      <c r="AG35" s="318"/>
      <c r="AH35" s="318"/>
      <c r="AI35" s="318"/>
      <c r="AJ35" s="318"/>
      <c r="AK35" s="318"/>
      <c r="AL35" s="318"/>
      <c r="AM35" s="318"/>
      <c r="AN35" s="318"/>
      <c r="AO35" s="318"/>
      <c r="AP35" s="318"/>
      <c r="AQ35" s="318"/>
      <c r="AR35" s="318"/>
      <c r="AS35" s="318"/>
      <c r="AT35" s="326" t="n">
        <f aca="false">BK35+CC35+CV35+DN35</f>
        <v>15190.2</v>
      </c>
      <c r="AU35" s="326"/>
      <c r="AV35" s="326"/>
      <c r="AW35" s="326"/>
      <c r="AX35" s="326"/>
      <c r="AY35" s="326"/>
      <c r="AZ35" s="326"/>
      <c r="BA35" s="326"/>
      <c r="BB35" s="326"/>
      <c r="BC35" s="326"/>
      <c r="BD35" s="326"/>
      <c r="BE35" s="326"/>
      <c r="BF35" s="326"/>
      <c r="BG35" s="326"/>
      <c r="BH35" s="326"/>
      <c r="BI35" s="326"/>
      <c r="BJ35" s="326"/>
      <c r="BK35" s="318" t="n">
        <v>11252</v>
      </c>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t="n">
        <f aca="false">BK35*35%</f>
        <v>3938.2</v>
      </c>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26" t="n">
        <f aca="false">(BK35+CC35+CV35+DN35)*0.8</f>
        <v>12152.16</v>
      </c>
      <c r="EE35" s="326"/>
      <c r="EF35" s="326"/>
      <c r="EG35" s="326"/>
      <c r="EH35" s="326"/>
      <c r="EI35" s="326"/>
      <c r="EJ35" s="326"/>
      <c r="EK35" s="326"/>
      <c r="EL35" s="326"/>
      <c r="EM35" s="326"/>
      <c r="EN35" s="326"/>
      <c r="EO35" s="326"/>
      <c r="EP35" s="326"/>
      <c r="EQ35" s="326"/>
      <c r="ER35" s="326"/>
      <c r="ES35" s="326"/>
      <c r="ET35" s="326" t="n">
        <f aca="false">(BK35+CC35+CV35+DN35)*0.5</f>
        <v>7595.1</v>
      </c>
      <c r="EU35" s="326"/>
      <c r="EV35" s="326"/>
      <c r="EW35" s="326"/>
      <c r="EX35" s="326"/>
      <c r="EY35" s="326"/>
      <c r="EZ35" s="326"/>
      <c r="FA35" s="326"/>
      <c r="FB35" s="326"/>
      <c r="FC35" s="326"/>
      <c r="FD35" s="326"/>
      <c r="FE35" s="326"/>
      <c r="FF35" s="326"/>
      <c r="FG35" s="326"/>
      <c r="FH35" s="326"/>
      <c r="FI35" s="326"/>
      <c r="FJ35" s="326"/>
      <c r="FK35" s="318" t="n">
        <f aca="false">(AT35+ED35+ET35)*12*AD35</f>
        <v>83849.904</v>
      </c>
      <c r="FL35" s="318"/>
      <c r="FM35" s="318"/>
      <c r="FO35" s="324"/>
      <c r="FP35" s="324"/>
      <c r="FQ35" s="324"/>
      <c r="FR35" s="324"/>
      <c r="FS35" s="324"/>
      <c r="FT35" s="324"/>
      <c r="FU35" s="343"/>
      <c r="FV35" s="343"/>
      <c r="FW35" s="343"/>
      <c r="FX35" s="343"/>
      <c r="FY35" s="343"/>
      <c r="FZ35" s="343"/>
      <c r="GA35" s="343"/>
      <c r="GB35" s="343"/>
      <c r="GC35" s="343"/>
      <c r="GD35" s="343"/>
      <c r="GE35" s="343"/>
      <c r="GF35" s="343"/>
      <c r="GG35" s="343"/>
      <c r="GH35" s="343"/>
      <c r="GI35" s="343"/>
      <c r="GJ35" s="343"/>
      <c r="GK35" s="343"/>
      <c r="GL35" s="343"/>
      <c r="GM35" s="343"/>
      <c r="GN35" s="343"/>
      <c r="GO35" s="343"/>
      <c r="GP35" s="343"/>
      <c r="GQ35" s="343"/>
      <c r="GR35" s="343"/>
      <c r="GS35" s="343"/>
      <c r="GT35" s="343"/>
      <c r="GU35" s="343"/>
    </row>
    <row r="36" s="327" customFormat="true" ht="16.5" hidden="false" customHeight="true" outlineLevel="0" collapsed="false">
      <c r="A36" s="326" t="s">
        <v>474</v>
      </c>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t="n">
        <f aca="false">SUM(AD32:AS35)</f>
        <v>5.2</v>
      </c>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c r="CW36" s="326"/>
      <c r="CX36" s="326"/>
      <c r="CY36" s="326"/>
      <c r="CZ36" s="326"/>
      <c r="DA36" s="326"/>
      <c r="DB36" s="326"/>
      <c r="DC36" s="326"/>
      <c r="DD36" s="326"/>
      <c r="DE36" s="326"/>
      <c r="DF36" s="326"/>
      <c r="DG36" s="326"/>
      <c r="DH36" s="326"/>
      <c r="DI36" s="326"/>
      <c r="DJ36" s="326"/>
      <c r="DK36" s="326"/>
      <c r="DL36" s="326"/>
      <c r="DM36" s="326"/>
      <c r="DN36" s="326"/>
      <c r="DO36" s="326"/>
      <c r="DP36" s="326"/>
      <c r="DQ36" s="326"/>
      <c r="DR36" s="326"/>
      <c r="DS36" s="326"/>
      <c r="DT36" s="326"/>
      <c r="DU36" s="326"/>
      <c r="DV36" s="326"/>
      <c r="DW36" s="326"/>
      <c r="DX36" s="326"/>
      <c r="DY36" s="326"/>
      <c r="DZ36" s="326"/>
      <c r="EA36" s="326"/>
      <c r="EB36" s="326"/>
      <c r="EC36" s="326"/>
      <c r="ED36" s="326"/>
      <c r="EE36" s="326"/>
      <c r="EF36" s="326"/>
      <c r="EG36" s="326"/>
      <c r="EH36" s="326"/>
      <c r="EI36" s="326"/>
      <c r="EJ36" s="326"/>
      <c r="EK36" s="326"/>
      <c r="EL36" s="326"/>
      <c r="EM36" s="326"/>
      <c r="EN36" s="326"/>
      <c r="EO36" s="326"/>
      <c r="EP36" s="326"/>
      <c r="EQ36" s="326"/>
      <c r="ER36" s="326"/>
      <c r="ES36" s="326"/>
      <c r="ET36" s="326"/>
      <c r="EU36" s="326"/>
      <c r="EV36" s="326"/>
      <c r="EW36" s="326"/>
      <c r="EX36" s="326"/>
      <c r="EY36" s="326"/>
      <c r="EZ36" s="326"/>
      <c r="FA36" s="326"/>
      <c r="FB36" s="326"/>
      <c r="FC36" s="326"/>
      <c r="FD36" s="326"/>
      <c r="FE36" s="326"/>
      <c r="FF36" s="326"/>
      <c r="FG36" s="326"/>
      <c r="FH36" s="326"/>
      <c r="FI36" s="326"/>
      <c r="FJ36" s="326"/>
      <c r="FK36" s="326" t="n">
        <f aca="false">SUM(FK32:FM35)</f>
        <v>4035600.00264</v>
      </c>
      <c r="FL36" s="326"/>
      <c r="FM36" s="326"/>
      <c r="FO36" s="328" t="n">
        <v>4035600</v>
      </c>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8"/>
      <c r="HD36" s="328"/>
      <c r="HE36" s="328"/>
      <c r="HF36" s="328"/>
      <c r="HG36" s="328"/>
      <c r="HH36" s="328"/>
    </row>
    <row r="37" s="315" customFormat="true" ht="14.25" hidden="false" customHeight="true" outlineLevel="0" collapsed="false">
      <c r="A37" s="323" t="s">
        <v>446</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3"/>
      <c r="CD37" s="323"/>
      <c r="CE37" s="323"/>
      <c r="CF37" s="323"/>
      <c r="CG37" s="323"/>
      <c r="CH37" s="323"/>
      <c r="CI37" s="323"/>
      <c r="CJ37" s="323"/>
      <c r="CK37" s="323"/>
      <c r="CL37" s="323"/>
      <c r="CM37" s="323"/>
      <c r="CN37" s="323"/>
      <c r="CO37" s="323"/>
      <c r="CP37" s="323"/>
      <c r="CQ37" s="323"/>
      <c r="CR37" s="323"/>
      <c r="CS37" s="323"/>
      <c r="CT37" s="323"/>
      <c r="CU37" s="323"/>
      <c r="CV37" s="323"/>
      <c r="CW37" s="323"/>
      <c r="CX37" s="323"/>
      <c r="CY37" s="323"/>
      <c r="CZ37" s="323"/>
      <c r="DA37" s="323"/>
      <c r="DB37" s="323"/>
      <c r="DC37" s="323"/>
      <c r="DD37" s="323"/>
      <c r="DE37" s="323"/>
      <c r="DF37" s="323"/>
      <c r="DG37" s="323"/>
      <c r="DH37" s="323"/>
      <c r="DI37" s="323"/>
      <c r="DJ37" s="323"/>
      <c r="DK37" s="323"/>
      <c r="DL37" s="323"/>
      <c r="DM37" s="323"/>
      <c r="DN37" s="323"/>
      <c r="DO37" s="323"/>
      <c r="DP37" s="323"/>
      <c r="DQ37" s="323"/>
      <c r="DR37" s="323"/>
      <c r="DS37" s="323"/>
      <c r="DT37" s="323"/>
      <c r="DU37" s="323"/>
      <c r="DV37" s="323"/>
      <c r="DW37" s="323"/>
      <c r="DX37" s="323"/>
      <c r="DY37" s="323"/>
      <c r="DZ37" s="323"/>
      <c r="EA37" s="323"/>
      <c r="EB37" s="323"/>
      <c r="EC37" s="323"/>
      <c r="ED37" s="323"/>
      <c r="EE37" s="323"/>
      <c r="EF37" s="323"/>
      <c r="EG37" s="323"/>
      <c r="EH37" s="323"/>
      <c r="EI37" s="323"/>
      <c r="EJ37" s="323"/>
      <c r="EK37" s="323"/>
      <c r="EL37" s="323"/>
      <c r="EM37" s="323"/>
      <c r="EN37" s="323"/>
      <c r="EO37" s="323"/>
      <c r="EP37" s="323"/>
      <c r="EQ37" s="323"/>
      <c r="ER37" s="323"/>
      <c r="ES37" s="323"/>
      <c r="ET37" s="323"/>
      <c r="EU37" s="323"/>
      <c r="EV37" s="323"/>
      <c r="EW37" s="323"/>
      <c r="EX37" s="323"/>
      <c r="EY37" s="323"/>
      <c r="EZ37" s="323"/>
      <c r="FA37" s="323"/>
      <c r="FB37" s="323"/>
      <c r="FC37" s="323"/>
      <c r="FD37" s="323"/>
      <c r="FE37" s="323"/>
      <c r="FF37" s="323"/>
      <c r="FG37" s="323"/>
      <c r="FH37" s="323"/>
      <c r="FI37" s="323"/>
      <c r="FJ37" s="323"/>
      <c r="FK37" s="344"/>
      <c r="FL37" s="344"/>
      <c r="FM37" s="344"/>
    </row>
    <row r="38" s="315" customFormat="true" ht="12.75" hidden="false" customHeight="true" outlineLevel="0" collapsed="false">
      <c r="A38" s="335" t="n">
        <v>21</v>
      </c>
      <c r="B38" s="335"/>
      <c r="C38" s="335"/>
      <c r="D38" s="335"/>
      <c r="E38" s="335"/>
      <c r="F38" s="335"/>
      <c r="G38" s="317" t="s">
        <v>475</v>
      </c>
      <c r="H38" s="317"/>
      <c r="I38" s="317"/>
      <c r="J38" s="317"/>
      <c r="K38" s="317"/>
      <c r="L38" s="317"/>
      <c r="M38" s="317"/>
      <c r="N38" s="317"/>
      <c r="O38" s="317"/>
      <c r="P38" s="317"/>
      <c r="Q38" s="317"/>
      <c r="R38" s="317"/>
      <c r="S38" s="317"/>
      <c r="T38" s="317"/>
      <c r="U38" s="317"/>
      <c r="V38" s="317"/>
      <c r="W38" s="317"/>
      <c r="X38" s="317"/>
      <c r="Y38" s="317"/>
      <c r="Z38" s="317"/>
      <c r="AA38" s="317"/>
      <c r="AB38" s="317"/>
      <c r="AC38" s="317"/>
      <c r="AD38" s="318" t="n">
        <v>1</v>
      </c>
      <c r="AE38" s="318"/>
      <c r="AF38" s="318"/>
      <c r="AG38" s="318"/>
      <c r="AH38" s="318"/>
      <c r="AI38" s="318"/>
      <c r="AJ38" s="318"/>
      <c r="AK38" s="318"/>
      <c r="AL38" s="318"/>
      <c r="AM38" s="318"/>
      <c r="AN38" s="318"/>
      <c r="AO38" s="318"/>
      <c r="AP38" s="318"/>
      <c r="AQ38" s="318"/>
      <c r="AR38" s="318"/>
      <c r="AS38" s="318"/>
      <c r="AT38" s="326" t="n">
        <f aca="false">BK38+CC38+CV38</f>
        <v>16908.15</v>
      </c>
      <c r="AU38" s="326"/>
      <c r="AV38" s="326"/>
      <c r="AW38" s="326"/>
      <c r="AX38" s="326"/>
      <c r="AY38" s="326"/>
      <c r="AZ38" s="326"/>
      <c r="BA38" s="326"/>
      <c r="BB38" s="326"/>
      <c r="BC38" s="326"/>
      <c r="BD38" s="326"/>
      <c r="BE38" s="326"/>
      <c r="BF38" s="326"/>
      <c r="BG38" s="326"/>
      <c r="BH38" s="326"/>
      <c r="BI38" s="326"/>
      <c r="BJ38" s="326"/>
      <c r="BK38" s="318" t="n">
        <v>6969</v>
      </c>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t="n">
        <f aca="false">BK38*35%+7500</f>
        <v>9939.15</v>
      </c>
      <c r="CW38" s="318"/>
      <c r="CX38" s="318"/>
      <c r="CY38" s="318"/>
      <c r="CZ38" s="318"/>
      <c r="DA38" s="318"/>
      <c r="DB38" s="318"/>
      <c r="DC38" s="318"/>
      <c r="DD38" s="318"/>
      <c r="DE38" s="318"/>
      <c r="DF38" s="318"/>
      <c r="DG38" s="318"/>
      <c r="DH38" s="318"/>
      <c r="DI38" s="318"/>
      <c r="DJ38" s="318"/>
      <c r="DK38" s="318"/>
      <c r="DL38" s="318"/>
      <c r="DM38" s="318"/>
      <c r="DN38" s="318" t="n">
        <v>4129.12</v>
      </c>
      <c r="DO38" s="318"/>
      <c r="DP38" s="318"/>
      <c r="DQ38" s="318"/>
      <c r="DR38" s="318"/>
      <c r="DS38" s="318"/>
      <c r="DT38" s="318"/>
      <c r="DU38" s="318"/>
      <c r="DV38" s="318"/>
      <c r="DW38" s="318"/>
      <c r="DX38" s="318"/>
      <c r="DY38" s="318"/>
      <c r="DZ38" s="318"/>
      <c r="EA38" s="318"/>
      <c r="EB38" s="318"/>
      <c r="EC38" s="318"/>
      <c r="ED38" s="326" t="n">
        <f aca="false">(BK38+CC38+CV38+DN38)*0.8</f>
        <v>16829.816</v>
      </c>
      <c r="EE38" s="326"/>
      <c r="EF38" s="326"/>
      <c r="EG38" s="326"/>
      <c r="EH38" s="326"/>
      <c r="EI38" s="326"/>
      <c r="EJ38" s="326"/>
      <c r="EK38" s="326"/>
      <c r="EL38" s="326"/>
      <c r="EM38" s="326"/>
      <c r="EN38" s="326"/>
      <c r="EO38" s="326"/>
      <c r="EP38" s="326"/>
      <c r="EQ38" s="326"/>
      <c r="ER38" s="326"/>
      <c r="ES38" s="326"/>
      <c r="ET38" s="326" t="n">
        <f aca="false">(BK38+CC38+CV38+DN38)*0.5</f>
        <v>10518.635</v>
      </c>
      <c r="EU38" s="326"/>
      <c r="EV38" s="326"/>
      <c r="EW38" s="326"/>
      <c r="EX38" s="326"/>
      <c r="EY38" s="326"/>
      <c r="EZ38" s="326"/>
      <c r="FA38" s="326"/>
      <c r="FB38" s="326"/>
      <c r="FC38" s="326"/>
      <c r="FD38" s="326"/>
      <c r="FE38" s="326"/>
      <c r="FF38" s="326"/>
      <c r="FG38" s="326"/>
      <c r="FH38" s="326"/>
      <c r="FI38" s="326"/>
      <c r="FJ38" s="326"/>
      <c r="FK38" s="318" t="n">
        <f aca="false">(AT38+ED38+ET38)*12*AD38</f>
        <v>531079.212</v>
      </c>
      <c r="FL38" s="318"/>
      <c r="FM38" s="318"/>
    </row>
    <row r="39" s="315" customFormat="true" ht="12.75" hidden="false" customHeight="true" outlineLevel="0" collapsed="false">
      <c r="A39" s="335" t="n">
        <v>22</v>
      </c>
      <c r="B39" s="335"/>
      <c r="C39" s="335"/>
      <c r="D39" s="335"/>
      <c r="E39" s="335"/>
      <c r="F39" s="335"/>
      <c r="G39" s="317" t="s">
        <v>476</v>
      </c>
      <c r="H39" s="317"/>
      <c r="I39" s="317"/>
      <c r="J39" s="317"/>
      <c r="K39" s="317"/>
      <c r="L39" s="317"/>
      <c r="M39" s="317"/>
      <c r="N39" s="317"/>
      <c r="O39" s="317"/>
      <c r="P39" s="317"/>
      <c r="Q39" s="317"/>
      <c r="R39" s="317"/>
      <c r="S39" s="317"/>
      <c r="T39" s="317"/>
      <c r="U39" s="317"/>
      <c r="V39" s="317"/>
      <c r="W39" s="317"/>
      <c r="X39" s="317"/>
      <c r="Y39" s="317"/>
      <c r="Z39" s="317"/>
      <c r="AA39" s="317"/>
      <c r="AB39" s="317"/>
      <c r="AC39" s="317"/>
      <c r="AD39" s="318" t="n">
        <v>1</v>
      </c>
      <c r="AE39" s="318"/>
      <c r="AF39" s="318"/>
      <c r="AG39" s="318"/>
      <c r="AH39" s="318"/>
      <c r="AI39" s="318"/>
      <c r="AJ39" s="318"/>
      <c r="AK39" s="318"/>
      <c r="AL39" s="318"/>
      <c r="AM39" s="318"/>
      <c r="AN39" s="318"/>
      <c r="AO39" s="318"/>
      <c r="AP39" s="318"/>
      <c r="AQ39" s="318"/>
      <c r="AR39" s="318"/>
      <c r="AS39" s="318"/>
      <c r="AT39" s="326" t="n">
        <f aca="false">BK39+CC39+CV39</f>
        <v>16908.15</v>
      </c>
      <c r="AU39" s="326"/>
      <c r="AV39" s="326"/>
      <c r="AW39" s="326"/>
      <c r="AX39" s="326"/>
      <c r="AY39" s="326"/>
      <c r="AZ39" s="326"/>
      <c r="BA39" s="326"/>
      <c r="BB39" s="326"/>
      <c r="BC39" s="326"/>
      <c r="BD39" s="326"/>
      <c r="BE39" s="326"/>
      <c r="BF39" s="326"/>
      <c r="BG39" s="326"/>
      <c r="BH39" s="326"/>
      <c r="BI39" s="326"/>
      <c r="BJ39" s="326"/>
      <c r="BK39" s="318" t="n">
        <v>6969</v>
      </c>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t="n">
        <f aca="false">BK39*35%+7500</f>
        <v>9939.15</v>
      </c>
      <c r="CW39" s="318"/>
      <c r="CX39" s="318"/>
      <c r="CY39" s="318"/>
      <c r="CZ39" s="318"/>
      <c r="DA39" s="318"/>
      <c r="DB39" s="318"/>
      <c r="DC39" s="318"/>
      <c r="DD39" s="318"/>
      <c r="DE39" s="318"/>
      <c r="DF39" s="318"/>
      <c r="DG39" s="318"/>
      <c r="DH39" s="318"/>
      <c r="DI39" s="318"/>
      <c r="DJ39" s="318"/>
      <c r="DK39" s="318"/>
      <c r="DL39" s="318"/>
      <c r="DM39" s="318"/>
      <c r="DN39" s="318" t="n">
        <v>4129.12</v>
      </c>
      <c r="DO39" s="318"/>
      <c r="DP39" s="318"/>
      <c r="DQ39" s="318"/>
      <c r="DR39" s="318"/>
      <c r="DS39" s="318"/>
      <c r="DT39" s="318"/>
      <c r="DU39" s="318"/>
      <c r="DV39" s="318"/>
      <c r="DW39" s="318"/>
      <c r="DX39" s="318"/>
      <c r="DY39" s="318"/>
      <c r="DZ39" s="318"/>
      <c r="EA39" s="318"/>
      <c r="EB39" s="318"/>
      <c r="EC39" s="318"/>
      <c r="ED39" s="326" t="n">
        <f aca="false">(BK39+CC39+CV39+DN39)*0.8</f>
        <v>16829.816</v>
      </c>
      <c r="EE39" s="326"/>
      <c r="EF39" s="326"/>
      <c r="EG39" s="326"/>
      <c r="EH39" s="326"/>
      <c r="EI39" s="326"/>
      <c r="EJ39" s="326"/>
      <c r="EK39" s="326"/>
      <c r="EL39" s="326"/>
      <c r="EM39" s="326"/>
      <c r="EN39" s="326"/>
      <c r="EO39" s="326"/>
      <c r="EP39" s="326"/>
      <c r="EQ39" s="326"/>
      <c r="ER39" s="326"/>
      <c r="ES39" s="326"/>
      <c r="ET39" s="326" t="n">
        <f aca="false">(BK39+CC39+CV39+DN39)*0.5</f>
        <v>10518.635</v>
      </c>
      <c r="EU39" s="326"/>
      <c r="EV39" s="326"/>
      <c r="EW39" s="326"/>
      <c r="EX39" s="326"/>
      <c r="EY39" s="326"/>
      <c r="EZ39" s="326"/>
      <c r="FA39" s="326"/>
      <c r="FB39" s="326"/>
      <c r="FC39" s="326"/>
      <c r="FD39" s="326"/>
      <c r="FE39" s="326"/>
      <c r="FF39" s="326"/>
      <c r="FG39" s="326"/>
      <c r="FH39" s="326"/>
      <c r="FI39" s="326"/>
      <c r="FJ39" s="326"/>
      <c r="FK39" s="318" t="n">
        <f aca="false">(AT39+ED39+ET39)*12*AD39</f>
        <v>531079.212</v>
      </c>
      <c r="FL39" s="318"/>
      <c r="FM39" s="318"/>
    </row>
    <row r="40" s="315" customFormat="true" ht="12.75" hidden="false" customHeight="true" outlineLevel="0" collapsed="false">
      <c r="A40" s="335" t="n">
        <v>23</v>
      </c>
      <c r="B40" s="335"/>
      <c r="C40" s="335"/>
      <c r="D40" s="335"/>
      <c r="E40" s="335"/>
      <c r="F40" s="335"/>
      <c r="G40" s="317" t="s">
        <v>477</v>
      </c>
      <c r="H40" s="317"/>
      <c r="I40" s="317"/>
      <c r="J40" s="317"/>
      <c r="K40" s="317"/>
      <c r="L40" s="317"/>
      <c r="M40" s="317"/>
      <c r="N40" s="317"/>
      <c r="O40" s="317"/>
      <c r="P40" s="317"/>
      <c r="Q40" s="317"/>
      <c r="R40" s="317"/>
      <c r="S40" s="317"/>
      <c r="T40" s="317"/>
      <c r="U40" s="317"/>
      <c r="V40" s="317"/>
      <c r="W40" s="317"/>
      <c r="X40" s="317"/>
      <c r="Y40" s="317"/>
      <c r="Z40" s="317"/>
      <c r="AA40" s="317"/>
      <c r="AB40" s="317"/>
      <c r="AC40" s="317"/>
      <c r="AD40" s="318" t="n">
        <v>1</v>
      </c>
      <c r="AE40" s="318"/>
      <c r="AF40" s="318"/>
      <c r="AG40" s="318"/>
      <c r="AH40" s="318"/>
      <c r="AI40" s="318"/>
      <c r="AJ40" s="318"/>
      <c r="AK40" s="318"/>
      <c r="AL40" s="318"/>
      <c r="AM40" s="318"/>
      <c r="AN40" s="318"/>
      <c r="AO40" s="318"/>
      <c r="AP40" s="318"/>
      <c r="AQ40" s="318"/>
      <c r="AR40" s="318"/>
      <c r="AS40" s="318"/>
      <c r="AT40" s="326" t="n">
        <f aca="false">BK40+CC40+CV40</f>
        <v>16419.95</v>
      </c>
      <c r="AU40" s="326"/>
      <c r="AV40" s="326"/>
      <c r="AW40" s="326"/>
      <c r="AX40" s="326"/>
      <c r="AY40" s="326"/>
      <c r="AZ40" s="326"/>
      <c r="BA40" s="326"/>
      <c r="BB40" s="326"/>
      <c r="BC40" s="326"/>
      <c r="BD40" s="326"/>
      <c r="BE40" s="326"/>
      <c r="BF40" s="326"/>
      <c r="BG40" s="326"/>
      <c r="BH40" s="326"/>
      <c r="BI40" s="326"/>
      <c r="BJ40" s="326"/>
      <c r="BK40" s="318" t="n">
        <v>6237</v>
      </c>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t="n">
        <f aca="false">BK40*35%+8000</f>
        <v>10182.95</v>
      </c>
      <c r="CW40" s="318"/>
      <c r="CX40" s="318"/>
      <c r="CY40" s="318"/>
      <c r="CZ40" s="318"/>
      <c r="DA40" s="318"/>
      <c r="DB40" s="318"/>
      <c r="DC40" s="318"/>
      <c r="DD40" s="318"/>
      <c r="DE40" s="318"/>
      <c r="DF40" s="318"/>
      <c r="DG40" s="318"/>
      <c r="DH40" s="318"/>
      <c r="DI40" s="318"/>
      <c r="DJ40" s="318"/>
      <c r="DK40" s="318"/>
      <c r="DL40" s="318"/>
      <c r="DM40" s="318"/>
      <c r="DN40" s="318" t="n">
        <v>4992.86</v>
      </c>
      <c r="DO40" s="318"/>
      <c r="DP40" s="318"/>
      <c r="DQ40" s="318"/>
      <c r="DR40" s="318"/>
      <c r="DS40" s="318"/>
      <c r="DT40" s="318"/>
      <c r="DU40" s="318"/>
      <c r="DV40" s="318"/>
      <c r="DW40" s="318"/>
      <c r="DX40" s="318"/>
      <c r="DY40" s="318"/>
      <c r="DZ40" s="318"/>
      <c r="EA40" s="318"/>
      <c r="EB40" s="318"/>
      <c r="EC40" s="318"/>
      <c r="ED40" s="326" t="n">
        <f aca="false">(BK40+CC40+CV40+DN40)*0.8</f>
        <v>17130.248</v>
      </c>
      <c r="EE40" s="326"/>
      <c r="EF40" s="326"/>
      <c r="EG40" s="326"/>
      <c r="EH40" s="326"/>
      <c r="EI40" s="326"/>
      <c r="EJ40" s="326"/>
      <c r="EK40" s="326"/>
      <c r="EL40" s="326"/>
      <c r="EM40" s="326"/>
      <c r="EN40" s="326"/>
      <c r="EO40" s="326"/>
      <c r="EP40" s="326"/>
      <c r="EQ40" s="326"/>
      <c r="ER40" s="326"/>
      <c r="ES40" s="326"/>
      <c r="ET40" s="326" t="n">
        <f aca="false">(BK40+CC40+CV40+DN40)*0.5</f>
        <v>10706.405</v>
      </c>
      <c r="EU40" s="326"/>
      <c r="EV40" s="326"/>
      <c r="EW40" s="326"/>
      <c r="EX40" s="326"/>
      <c r="EY40" s="326"/>
      <c r="EZ40" s="326"/>
      <c r="FA40" s="326"/>
      <c r="FB40" s="326"/>
      <c r="FC40" s="326"/>
      <c r="FD40" s="326"/>
      <c r="FE40" s="326"/>
      <c r="FF40" s="326"/>
      <c r="FG40" s="326"/>
      <c r="FH40" s="326"/>
      <c r="FI40" s="326"/>
      <c r="FJ40" s="326"/>
      <c r="FK40" s="318" t="n">
        <f aca="false">(AT40+ED40+ET40)*12*AD40</f>
        <v>531079.236</v>
      </c>
      <c r="FL40" s="318"/>
      <c r="FM40" s="318"/>
    </row>
    <row r="41" s="315" customFormat="true" ht="24.75" hidden="false" customHeight="true" outlineLevel="0" collapsed="false">
      <c r="A41" s="335" t="n">
        <v>24</v>
      </c>
      <c r="B41" s="335"/>
      <c r="C41" s="335"/>
      <c r="D41" s="335"/>
      <c r="E41" s="335"/>
      <c r="F41" s="335"/>
      <c r="G41" s="317" t="s">
        <v>478</v>
      </c>
      <c r="H41" s="317"/>
      <c r="I41" s="317"/>
      <c r="J41" s="317"/>
      <c r="K41" s="317"/>
      <c r="L41" s="317"/>
      <c r="M41" s="317"/>
      <c r="N41" s="317"/>
      <c r="O41" s="317"/>
      <c r="P41" s="317"/>
      <c r="Q41" s="317"/>
      <c r="R41" s="317"/>
      <c r="S41" s="317"/>
      <c r="T41" s="317"/>
      <c r="U41" s="317"/>
      <c r="V41" s="317"/>
      <c r="W41" s="317"/>
      <c r="X41" s="317"/>
      <c r="Y41" s="317"/>
      <c r="Z41" s="317"/>
      <c r="AA41" s="317"/>
      <c r="AB41" s="317"/>
      <c r="AC41" s="317"/>
      <c r="AD41" s="318" t="n">
        <v>1</v>
      </c>
      <c r="AE41" s="318"/>
      <c r="AF41" s="318"/>
      <c r="AG41" s="318"/>
      <c r="AH41" s="318"/>
      <c r="AI41" s="318"/>
      <c r="AJ41" s="318"/>
      <c r="AK41" s="318"/>
      <c r="AL41" s="318"/>
      <c r="AM41" s="318"/>
      <c r="AN41" s="318"/>
      <c r="AO41" s="318"/>
      <c r="AP41" s="318"/>
      <c r="AQ41" s="318"/>
      <c r="AR41" s="318"/>
      <c r="AS41" s="318"/>
      <c r="AT41" s="326" t="n">
        <f aca="false">BK41+CC41+CV41</f>
        <v>15041.35</v>
      </c>
      <c r="AU41" s="326"/>
      <c r="AV41" s="326"/>
      <c r="AW41" s="326"/>
      <c r="AX41" s="326"/>
      <c r="AY41" s="326"/>
      <c r="AZ41" s="326"/>
      <c r="BA41" s="326"/>
      <c r="BB41" s="326"/>
      <c r="BC41" s="326"/>
      <c r="BD41" s="326"/>
      <c r="BE41" s="326"/>
      <c r="BF41" s="326"/>
      <c r="BG41" s="326"/>
      <c r="BH41" s="326"/>
      <c r="BI41" s="326"/>
      <c r="BJ41" s="326"/>
      <c r="BK41" s="318" t="n">
        <v>4401</v>
      </c>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t="n">
        <f aca="false">BK41*35%+9100</f>
        <v>10640.35</v>
      </c>
      <c r="CW41" s="318"/>
      <c r="CX41" s="318"/>
      <c r="CY41" s="318"/>
      <c r="CZ41" s="318"/>
      <c r="DA41" s="318"/>
      <c r="DB41" s="318"/>
      <c r="DC41" s="318"/>
      <c r="DD41" s="318"/>
      <c r="DE41" s="318"/>
      <c r="DF41" s="318"/>
      <c r="DG41" s="318"/>
      <c r="DH41" s="318"/>
      <c r="DI41" s="318"/>
      <c r="DJ41" s="318"/>
      <c r="DK41" s="318"/>
      <c r="DL41" s="318"/>
      <c r="DM41" s="318"/>
      <c r="DN41" s="318" t="n">
        <v>7431.92</v>
      </c>
      <c r="DO41" s="318"/>
      <c r="DP41" s="318"/>
      <c r="DQ41" s="318"/>
      <c r="DR41" s="318"/>
      <c r="DS41" s="318"/>
      <c r="DT41" s="318"/>
      <c r="DU41" s="318"/>
      <c r="DV41" s="318"/>
      <c r="DW41" s="318"/>
      <c r="DX41" s="318"/>
      <c r="DY41" s="318"/>
      <c r="DZ41" s="318"/>
      <c r="EA41" s="318"/>
      <c r="EB41" s="318"/>
      <c r="EC41" s="318"/>
      <c r="ED41" s="326" t="n">
        <f aca="false">(BK41+CC41+CV41+DN41)*0.8</f>
        <v>17978.616</v>
      </c>
      <c r="EE41" s="326"/>
      <c r="EF41" s="326"/>
      <c r="EG41" s="326"/>
      <c r="EH41" s="326"/>
      <c r="EI41" s="326"/>
      <c r="EJ41" s="326"/>
      <c r="EK41" s="326"/>
      <c r="EL41" s="326"/>
      <c r="EM41" s="326"/>
      <c r="EN41" s="326"/>
      <c r="EO41" s="326"/>
      <c r="EP41" s="326"/>
      <c r="EQ41" s="326"/>
      <c r="ER41" s="326"/>
      <c r="ES41" s="326"/>
      <c r="ET41" s="326" t="n">
        <f aca="false">(BK41+CC41+CV41+DN41)*0.5</f>
        <v>11236.635</v>
      </c>
      <c r="EU41" s="326"/>
      <c r="EV41" s="326"/>
      <c r="EW41" s="326"/>
      <c r="EX41" s="326"/>
      <c r="EY41" s="326"/>
      <c r="EZ41" s="326"/>
      <c r="FA41" s="326"/>
      <c r="FB41" s="326"/>
      <c r="FC41" s="326"/>
      <c r="FD41" s="326"/>
      <c r="FE41" s="326"/>
      <c r="FF41" s="326"/>
      <c r="FG41" s="326"/>
      <c r="FH41" s="326"/>
      <c r="FI41" s="326"/>
      <c r="FJ41" s="326"/>
      <c r="FK41" s="318" t="n">
        <f aca="false">(AT41+ED41+ET41)*12*AD41</f>
        <v>531079.212</v>
      </c>
      <c r="FL41" s="318"/>
      <c r="FM41" s="318"/>
    </row>
    <row r="42" s="315" customFormat="true" ht="12.75" hidden="false" customHeight="true" outlineLevel="0" collapsed="false">
      <c r="A42" s="335" t="n">
        <v>25</v>
      </c>
      <c r="B42" s="335"/>
      <c r="C42" s="335"/>
      <c r="D42" s="335"/>
      <c r="E42" s="335"/>
      <c r="F42" s="335"/>
      <c r="G42" s="317" t="s">
        <v>479</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8" t="n">
        <v>0.5</v>
      </c>
      <c r="AE42" s="318"/>
      <c r="AF42" s="318"/>
      <c r="AG42" s="318"/>
      <c r="AH42" s="318"/>
      <c r="AI42" s="318"/>
      <c r="AJ42" s="318"/>
      <c r="AK42" s="318"/>
      <c r="AL42" s="318"/>
      <c r="AM42" s="318"/>
      <c r="AN42" s="318"/>
      <c r="AO42" s="318"/>
      <c r="AP42" s="318"/>
      <c r="AQ42" s="318"/>
      <c r="AR42" s="318"/>
      <c r="AS42" s="318"/>
      <c r="AT42" s="326" t="n">
        <f aca="false">BK42+CC42+CV42</f>
        <v>16787.85</v>
      </c>
      <c r="AU42" s="326"/>
      <c r="AV42" s="326"/>
      <c r="AW42" s="326"/>
      <c r="AX42" s="326"/>
      <c r="AY42" s="326"/>
      <c r="AZ42" s="326"/>
      <c r="BA42" s="326"/>
      <c r="BB42" s="326"/>
      <c r="BC42" s="326"/>
      <c r="BD42" s="326"/>
      <c r="BE42" s="326"/>
      <c r="BF42" s="326"/>
      <c r="BG42" s="326"/>
      <c r="BH42" s="326"/>
      <c r="BI42" s="326"/>
      <c r="BJ42" s="326"/>
      <c r="BK42" s="318" t="n">
        <v>7991</v>
      </c>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t="n">
        <f aca="false">BK42*35%+6000</f>
        <v>8796.85</v>
      </c>
      <c r="CW42" s="318"/>
      <c r="CX42" s="318"/>
      <c r="CY42" s="318"/>
      <c r="CZ42" s="318"/>
      <c r="DA42" s="318"/>
      <c r="DB42" s="318"/>
      <c r="DC42" s="318"/>
      <c r="DD42" s="318"/>
      <c r="DE42" s="318"/>
      <c r="DF42" s="318"/>
      <c r="DG42" s="318"/>
      <c r="DH42" s="318"/>
      <c r="DI42" s="318"/>
      <c r="DJ42" s="318"/>
      <c r="DK42" s="318"/>
      <c r="DL42" s="318"/>
      <c r="DM42" s="318"/>
      <c r="DN42" s="318" t="n">
        <v>4341.96</v>
      </c>
      <c r="DO42" s="318"/>
      <c r="DP42" s="318"/>
      <c r="DQ42" s="318"/>
      <c r="DR42" s="318"/>
      <c r="DS42" s="318"/>
      <c r="DT42" s="318"/>
      <c r="DU42" s="318"/>
      <c r="DV42" s="318"/>
      <c r="DW42" s="318"/>
      <c r="DX42" s="318"/>
      <c r="DY42" s="318"/>
      <c r="DZ42" s="318"/>
      <c r="EA42" s="318"/>
      <c r="EB42" s="318"/>
      <c r="EC42" s="318"/>
      <c r="ED42" s="326" t="n">
        <f aca="false">(BK42+CC42+CV42+DN42)*0.8</f>
        <v>16903.848</v>
      </c>
      <c r="EE42" s="326"/>
      <c r="EF42" s="326"/>
      <c r="EG42" s="326"/>
      <c r="EH42" s="326"/>
      <c r="EI42" s="326"/>
      <c r="EJ42" s="326"/>
      <c r="EK42" s="326"/>
      <c r="EL42" s="326"/>
      <c r="EM42" s="326"/>
      <c r="EN42" s="326"/>
      <c r="EO42" s="326"/>
      <c r="EP42" s="326"/>
      <c r="EQ42" s="326"/>
      <c r="ER42" s="326"/>
      <c r="ES42" s="326"/>
      <c r="ET42" s="326" t="n">
        <f aca="false">(BK42+CC42+CV42+DN42)*0.5</f>
        <v>10564.905</v>
      </c>
      <c r="EU42" s="326"/>
      <c r="EV42" s="326"/>
      <c r="EW42" s="326"/>
      <c r="EX42" s="326"/>
      <c r="EY42" s="326"/>
      <c r="EZ42" s="326"/>
      <c r="FA42" s="326"/>
      <c r="FB42" s="326"/>
      <c r="FC42" s="326"/>
      <c r="FD42" s="326"/>
      <c r="FE42" s="326"/>
      <c r="FF42" s="326"/>
      <c r="FG42" s="326"/>
      <c r="FH42" s="326"/>
      <c r="FI42" s="326"/>
      <c r="FJ42" s="326"/>
      <c r="FK42" s="318" t="n">
        <f aca="false">(AT42+ED42+ET42)*12*AD42</f>
        <v>265539.618</v>
      </c>
      <c r="FL42" s="318"/>
      <c r="FM42" s="318"/>
    </row>
    <row r="43" s="315" customFormat="true" ht="12.75" hidden="false" customHeight="true" outlineLevel="0" collapsed="false">
      <c r="A43" s="335" t="n">
        <v>26</v>
      </c>
      <c r="B43" s="335"/>
      <c r="C43" s="335"/>
      <c r="D43" s="335"/>
      <c r="E43" s="335"/>
      <c r="F43" s="335"/>
      <c r="G43" s="317" t="s">
        <v>480</v>
      </c>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n">
        <v>1</v>
      </c>
      <c r="AE43" s="318"/>
      <c r="AF43" s="318"/>
      <c r="AG43" s="318"/>
      <c r="AH43" s="318"/>
      <c r="AI43" s="318"/>
      <c r="AJ43" s="318"/>
      <c r="AK43" s="318"/>
      <c r="AL43" s="318"/>
      <c r="AM43" s="318"/>
      <c r="AN43" s="318"/>
      <c r="AO43" s="318"/>
      <c r="AP43" s="318"/>
      <c r="AQ43" s="318"/>
      <c r="AR43" s="318"/>
      <c r="AS43" s="318"/>
      <c r="AT43" s="326" t="n">
        <f aca="false">BK43+CC43+CV43</f>
        <v>17906.3</v>
      </c>
      <c r="AU43" s="326"/>
      <c r="AV43" s="326"/>
      <c r="AW43" s="326"/>
      <c r="AX43" s="326"/>
      <c r="AY43" s="326"/>
      <c r="AZ43" s="326"/>
      <c r="BA43" s="326"/>
      <c r="BB43" s="326"/>
      <c r="BC43" s="326"/>
      <c r="BD43" s="326"/>
      <c r="BE43" s="326"/>
      <c r="BF43" s="326"/>
      <c r="BG43" s="326"/>
      <c r="BH43" s="326"/>
      <c r="BI43" s="326"/>
      <c r="BJ43" s="326"/>
      <c r="BK43" s="318" t="n">
        <v>7338</v>
      </c>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t="n">
        <f aca="false">BK43*35%+8000</f>
        <v>10568.3</v>
      </c>
      <c r="CW43" s="318"/>
      <c r="CX43" s="318"/>
      <c r="CY43" s="318"/>
      <c r="CZ43" s="318"/>
      <c r="DA43" s="318"/>
      <c r="DB43" s="318"/>
      <c r="DC43" s="318"/>
      <c r="DD43" s="318"/>
      <c r="DE43" s="318"/>
      <c r="DF43" s="318"/>
      <c r="DG43" s="318"/>
      <c r="DH43" s="318"/>
      <c r="DI43" s="318"/>
      <c r="DJ43" s="318"/>
      <c r="DK43" s="318"/>
      <c r="DL43" s="318"/>
      <c r="DM43" s="318"/>
      <c r="DN43" s="318" t="n">
        <v>2363.16</v>
      </c>
      <c r="DO43" s="318"/>
      <c r="DP43" s="318"/>
      <c r="DQ43" s="318"/>
      <c r="DR43" s="318"/>
      <c r="DS43" s="318"/>
      <c r="DT43" s="318"/>
      <c r="DU43" s="318"/>
      <c r="DV43" s="318"/>
      <c r="DW43" s="318"/>
      <c r="DX43" s="318"/>
      <c r="DY43" s="318"/>
      <c r="DZ43" s="318"/>
      <c r="EA43" s="318"/>
      <c r="EB43" s="318"/>
      <c r="EC43" s="318"/>
      <c r="ED43" s="326" t="n">
        <f aca="false">(BK43+CC43+CV43+DN43)*0.8</f>
        <v>16215.568</v>
      </c>
      <c r="EE43" s="326"/>
      <c r="EF43" s="326"/>
      <c r="EG43" s="326"/>
      <c r="EH43" s="326"/>
      <c r="EI43" s="326"/>
      <c r="EJ43" s="326"/>
      <c r="EK43" s="326"/>
      <c r="EL43" s="326"/>
      <c r="EM43" s="326"/>
      <c r="EN43" s="326"/>
      <c r="EO43" s="326"/>
      <c r="EP43" s="326"/>
      <c r="EQ43" s="326"/>
      <c r="ER43" s="326"/>
      <c r="ES43" s="326"/>
      <c r="ET43" s="326" t="n">
        <f aca="false">(BK43+CC43+CV43+DN43)*0.5</f>
        <v>10134.73</v>
      </c>
      <c r="EU43" s="326"/>
      <c r="EV43" s="326"/>
      <c r="EW43" s="326"/>
      <c r="EX43" s="326"/>
      <c r="EY43" s="326"/>
      <c r="EZ43" s="326"/>
      <c r="FA43" s="326"/>
      <c r="FB43" s="326"/>
      <c r="FC43" s="326"/>
      <c r="FD43" s="326"/>
      <c r="FE43" s="326"/>
      <c r="FF43" s="326"/>
      <c r="FG43" s="326"/>
      <c r="FH43" s="326"/>
      <c r="FI43" s="326"/>
      <c r="FJ43" s="326"/>
      <c r="FK43" s="318" t="n">
        <f aca="false">(AT43+ED43+ET43)*12*AD43</f>
        <v>531079.176</v>
      </c>
      <c r="FL43" s="318"/>
      <c r="FM43" s="318"/>
    </row>
    <row r="44" s="315" customFormat="true" ht="12.75" hidden="false" customHeight="true" outlineLevel="0" collapsed="false">
      <c r="A44" s="335" t="n">
        <v>27</v>
      </c>
      <c r="B44" s="335"/>
      <c r="C44" s="335"/>
      <c r="D44" s="335"/>
      <c r="E44" s="335"/>
      <c r="F44" s="335"/>
      <c r="G44" s="317" t="s">
        <v>481</v>
      </c>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n">
        <v>3</v>
      </c>
      <c r="AE44" s="318"/>
      <c r="AF44" s="318"/>
      <c r="AG44" s="318"/>
      <c r="AH44" s="318"/>
      <c r="AI44" s="318"/>
      <c r="AJ44" s="318"/>
      <c r="AK44" s="318"/>
      <c r="AL44" s="318"/>
      <c r="AM44" s="318"/>
      <c r="AN44" s="318"/>
      <c r="AO44" s="318"/>
      <c r="AP44" s="318"/>
      <c r="AQ44" s="318"/>
      <c r="AR44" s="318"/>
      <c r="AS44" s="318"/>
      <c r="AT44" s="326" t="n">
        <f aca="false">BK44+CC44+CV44</f>
        <v>16101</v>
      </c>
      <c r="AU44" s="326"/>
      <c r="AV44" s="326"/>
      <c r="AW44" s="326"/>
      <c r="AX44" s="326"/>
      <c r="AY44" s="326"/>
      <c r="AZ44" s="326"/>
      <c r="BA44" s="326"/>
      <c r="BB44" s="326"/>
      <c r="BC44" s="326"/>
      <c r="BD44" s="326"/>
      <c r="BE44" s="326"/>
      <c r="BF44" s="326"/>
      <c r="BG44" s="326"/>
      <c r="BH44" s="326"/>
      <c r="BI44" s="326"/>
      <c r="BJ44" s="326"/>
      <c r="BK44" s="318" t="n">
        <v>5260</v>
      </c>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t="n">
        <f aca="false">BK44*35%+9000</f>
        <v>10841</v>
      </c>
      <c r="CW44" s="318"/>
      <c r="CX44" s="318"/>
      <c r="CY44" s="318"/>
      <c r="CZ44" s="318"/>
      <c r="DA44" s="318"/>
      <c r="DB44" s="318"/>
      <c r="DC44" s="318"/>
      <c r="DD44" s="318"/>
      <c r="DE44" s="318"/>
      <c r="DF44" s="318"/>
      <c r="DG44" s="318"/>
      <c r="DH44" s="318"/>
      <c r="DI44" s="318"/>
      <c r="DJ44" s="318"/>
      <c r="DK44" s="318"/>
      <c r="DL44" s="318"/>
      <c r="DM44" s="318"/>
      <c r="DN44" s="318" t="n">
        <v>3000</v>
      </c>
      <c r="DO44" s="318"/>
      <c r="DP44" s="318"/>
      <c r="DQ44" s="318"/>
      <c r="DR44" s="318"/>
      <c r="DS44" s="318"/>
      <c r="DT44" s="318"/>
      <c r="DU44" s="318"/>
      <c r="DV44" s="318"/>
      <c r="DW44" s="318"/>
      <c r="DX44" s="318"/>
      <c r="DY44" s="318"/>
      <c r="DZ44" s="318"/>
      <c r="EA44" s="318"/>
      <c r="EB44" s="318"/>
      <c r="EC44" s="318"/>
      <c r="ED44" s="326" t="n">
        <f aca="false">(BK44+CC44+CV44+DN44)*0.8</f>
        <v>15280.8</v>
      </c>
      <c r="EE44" s="326"/>
      <c r="EF44" s="326"/>
      <c r="EG44" s="326"/>
      <c r="EH44" s="326"/>
      <c r="EI44" s="326"/>
      <c r="EJ44" s="326"/>
      <c r="EK44" s="326"/>
      <c r="EL44" s="326"/>
      <c r="EM44" s="326"/>
      <c r="EN44" s="326"/>
      <c r="EO44" s="326"/>
      <c r="EP44" s="326"/>
      <c r="EQ44" s="326"/>
      <c r="ER44" s="326"/>
      <c r="ES44" s="326"/>
      <c r="ET44" s="326" t="n">
        <f aca="false">(BK44+CC44+CV44+DN44)*0.5</f>
        <v>9550.5</v>
      </c>
      <c r="EU44" s="326"/>
      <c r="EV44" s="326"/>
      <c r="EW44" s="326"/>
      <c r="EX44" s="326"/>
      <c r="EY44" s="326"/>
      <c r="EZ44" s="326"/>
      <c r="FA44" s="326"/>
      <c r="FB44" s="326"/>
      <c r="FC44" s="326"/>
      <c r="FD44" s="326"/>
      <c r="FE44" s="326"/>
      <c r="FF44" s="326"/>
      <c r="FG44" s="326"/>
      <c r="FH44" s="326"/>
      <c r="FI44" s="326"/>
      <c r="FJ44" s="326"/>
      <c r="FK44" s="318" t="n">
        <f aca="false">(AT44+ED44+ET44)*12*AD44</f>
        <v>1473562.8</v>
      </c>
      <c r="FL44" s="318"/>
      <c r="FM44" s="318"/>
    </row>
    <row r="45" s="315" customFormat="true" ht="12.75" hidden="false" customHeight="true" outlineLevel="0" collapsed="false">
      <c r="A45" s="335" t="n">
        <v>28</v>
      </c>
      <c r="B45" s="335"/>
      <c r="C45" s="335"/>
      <c r="D45" s="335"/>
      <c r="E45" s="335"/>
      <c r="F45" s="335"/>
      <c r="G45" s="317" t="s">
        <v>482</v>
      </c>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n">
        <v>1</v>
      </c>
      <c r="AE45" s="318"/>
      <c r="AF45" s="318"/>
      <c r="AG45" s="318"/>
      <c r="AH45" s="318"/>
      <c r="AI45" s="318"/>
      <c r="AJ45" s="318"/>
      <c r="AK45" s="318"/>
      <c r="AL45" s="318"/>
      <c r="AM45" s="318"/>
      <c r="AN45" s="318"/>
      <c r="AO45" s="318"/>
      <c r="AP45" s="318"/>
      <c r="AQ45" s="318"/>
      <c r="AR45" s="318"/>
      <c r="AS45" s="318"/>
      <c r="AT45" s="326" t="n">
        <f aca="false">BK45+CC45+CV45</f>
        <v>15041.35</v>
      </c>
      <c r="AU45" s="326"/>
      <c r="AV45" s="326"/>
      <c r="AW45" s="326"/>
      <c r="AX45" s="326"/>
      <c r="AY45" s="326"/>
      <c r="AZ45" s="326"/>
      <c r="BA45" s="326"/>
      <c r="BB45" s="326"/>
      <c r="BC45" s="326"/>
      <c r="BD45" s="326"/>
      <c r="BE45" s="326"/>
      <c r="BF45" s="326"/>
      <c r="BG45" s="326"/>
      <c r="BH45" s="326"/>
      <c r="BI45" s="326"/>
      <c r="BJ45" s="326"/>
      <c r="BK45" s="318" t="n">
        <v>4401</v>
      </c>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t="n">
        <f aca="false">BK45*35%+9100</f>
        <v>10640.35</v>
      </c>
      <c r="CW45" s="318"/>
      <c r="CX45" s="318"/>
      <c r="CY45" s="318"/>
      <c r="CZ45" s="318"/>
      <c r="DA45" s="318"/>
      <c r="DB45" s="318"/>
      <c r="DC45" s="318"/>
      <c r="DD45" s="318"/>
      <c r="DE45" s="318"/>
      <c r="DF45" s="318"/>
      <c r="DG45" s="318"/>
      <c r="DH45" s="318"/>
      <c r="DI45" s="318"/>
      <c r="DJ45" s="318"/>
      <c r="DK45" s="318"/>
      <c r="DL45" s="318"/>
      <c r="DM45" s="318"/>
      <c r="DN45" s="318" t="n">
        <v>7431.92</v>
      </c>
      <c r="DO45" s="318"/>
      <c r="DP45" s="318"/>
      <c r="DQ45" s="318"/>
      <c r="DR45" s="318"/>
      <c r="DS45" s="318"/>
      <c r="DT45" s="318"/>
      <c r="DU45" s="318"/>
      <c r="DV45" s="318"/>
      <c r="DW45" s="318"/>
      <c r="DX45" s="318"/>
      <c r="DY45" s="318"/>
      <c r="DZ45" s="318"/>
      <c r="EA45" s="318"/>
      <c r="EB45" s="318"/>
      <c r="EC45" s="318"/>
      <c r="ED45" s="326" t="n">
        <f aca="false">(BK45+CC45+CV45+DN45)*0.8</f>
        <v>17978.616</v>
      </c>
      <c r="EE45" s="326"/>
      <c r="EF45" s="326"/>
      <c r="EG45" s="326"/>
      <c r="EH45" s="326"/>
      <c r="EI45" s="326"/>
      <c r="EJ45" s="326"/>
      <c r="EK45" s="326"/>
      <c r="EL45" s="326"/>
      <c r="EM45" s="326"/>
      <c r="EN45" s="326"/>
      <c r="EO45" s="326"/>
      <c r="EP45" s="326"/>
      <c r="EQ45" s="326"/>
      <c r="ER45" s="326"/>
      <c r="ES45" s="326"/>
      <c r="ET45" s="326" t="n">
        <f aca="false">(BK45+CC45+CV45+DN45)*0.5</f>
        <v>11236.635</v>
      </c>
      <c r="EU45" s="326"/>
      <c r="EV45" s="326"/>
      <c r="EW45" s="326"/>
      <c r="EX45" s="326"/>
      <c r="EY45" s="326"/>
      <c r="EZ45" s="326"/>
      <c r="FA45" s="326"/>
      <c r="FB45" s="326"/>
      <c r="FC45" s="326"/>
      <c r="FD45" s="326"/>
      <c r="FE45" s="326"/>
      <c r="FF45" s="326"/>
      <c r="FG45" s="326"/>
      <c r="FH45" s="326"/>
      <c r="FI45" s="326"/>
      <c r="FJ45" s="326"/>
      <c r="FK45" s="318" t="n">
        <f aca="false">(AT45+ED45+ET45)*12*AD45</f>
        <v>531079.212</v>
      </c>
      <c r="FL45" s="318"/>
      <c r="FM45" s="318"/>
    </row>
    <row r="46" s="315" customFormat="true" ht="25.5" hidden="false" customHeight="true" outlineLevel="0" collapsed="false">
      <c r="A46" s="335" t="n">
        <v>29</v>
      </c>
      <c r="B46" s="335"/>
      <c r="C46" s="335"/>
      <c r="D46" s="335"/>
      <c r="E46" s="335"/>
      <c r="F46" s="335"/>
      <c r="G46" s="317" t="s">
        <v>483</v>
      </c>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n">
        <v>1</v>
      </c>
      <c r="AE46" s="318"/>
      <c r="AF46" s="318"/>
      <c r="AG46" s="318"/>
      <c r="AH46" s="318"/>
      <c r="AI46" s="318"/>
      <c r="AJ46" s="318"/>
      <c r="AK46" s="318"/>
      <c r="AL46" s="318"/>
      <c r="AM46" s="318"/>
      <c r="AN46" s="318"/>
      <c r="AO46" s="318"/>
      <c r="AP46" s="318"/>
      <c r="AQ46" s="318"/>
      <c r="AR46" s="318"/>
      <c r="AS46" s="318"/>
      <c r="AT46" s="326" t="n">
        <f aca="false">BK46+CC46+CV46</f>
        <v>16452.55</v>
      </c>
      <c r="AU46" s="326"/>
      <c r="AV46" s="326"/>
      <c r="AW46" s="326"/>
      <c r="AX46" s="326"/>
      <c r="AY46" s="326"/>
      <c r="AZ46" s="326"/>
      <c r="BA46" s="326"/>
      <c r="BB46" s="326"/>
      <c r="BC46" s="326"/>
      <c r="BD46" s="326"/>
      <c r="BE46" s="326"/>
      <c r="BF46" s="326"/>
      <c r="BG46" s="326"/>
      <c r="BH46" s="326"/>
      <c r="BI46" s="326"/>
      <c r="BJ46" s="326"/>
      <c r="BK46" s="318" t="n">
        <v>6113</v>
      </c>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t="n">
        <f aca="false">BK46*35%+8200</f>
        <v>10339.55</v>
      </c>
      <c r="CW46" s="318"/>
      <c r="CX46" s="318"/>
      <c r="CY46" s="318"/>
      <c r="CZ46" s="318"/>
      <c r="DA46" s="318"/>
      <c r="DB46" s="318"/>
      <c r="DC46" s="318"/>
      <c r="DD46" s="318"/>
      <c r="DE46" s="318"/>
      <c r="DF46" s="318"/>
      <c r="DG46" s="318"/>
      <c r="DH46" s="318"/>
      <c r="DI46" s="318"/>
      <c r="DJ46" s="318"/>
      <c r="DK46" s="318"/>
      <c r="DL46" s="318"/>
      <c r="DM46" s="318"/>
      <c r="DN46" s="318" t="n">
        <v>4935.18</v>
      </c>
      <c r="DO46" s="318"/>
      <c r="DP46" s="318"/>
      <c r="DQ46" s="318"/>
      <c r="DR46" s="318"/>
      <c r="DS46" s="318"/>
      <c r="DT46" s="318"/>
      <c r="DU46" s="318"/>
      <c r="DV46" s="318"/>
      <c r="DW46" s="318"/>
      <c r="DX46" s="318"/>
      <c r="DY46" s="318"/>
      <c r="DZ46" s="318"/>
      <c r="EA46" s="318"/>
      <c r="EB46" s="318"/>
      <c r="EC46" s="318"/>
      <c r="ED46" s="326" t="n">
        <f aca="false">(BK46+CC46+CV46+DN46)*0.8</f>
        <v>17110.184</v>
      </c>
      <c r="EE46" s="326"/>
      <c r="EF46" s="326"/>
      <c r="EG46" s="326"/>
      <c r="EH46" s="326"/>
      <c r="EI46" s="326"/>
      <c r="EJ46" s="326"/>
      <c r="EK46" s="326"/>
      <c r="EL46" s="326"/>
      <c r="EM46" s="326"/>
      <c r="EN46" s="326"/>
      <c r="EO46" s="326"/>
      <c r="EP46" s="326"/>
      <c r="EQ46" s="326"/>
      <c r="ER46" s="326"/>
      <c r="ES46" s="326"/>
      <c r="ET46" s="326" t="n">
        <f aca="false">(BK46+CC46+CV46+DN46)*0.5</f>
        <v>10693.865</v>
      </c>
      <c r="EU46" s="326"/>
      <c r="EV46" s="326"/>
      <c r="EW46" s="326"/>
      <c r="EX46" s="326"/>
      <c r="EY46" s="326"/>
      <c r="EZ46" s="326"/>
      <c r="FA46" s="326"/>
      <c r="FB46" s="326"/>
      <c r="FC46" s="326"/>
      <c r="FD46" s="326"/>
      <c r="FE46" s="326"/>
      <c r="FF46" s="326"/>
      <c r="FG46" s="326"/>
      <c r="FH46" s="326"/>
      <c r="FI46" s="326"/>
      <c r="FJ46" s="326"/>
      <c r="FK46" s="318" t="n">
        <f aca="false">(AT46+ED46+ET46)*12*AD46</f>
        <v>531079.188</v>
      </c>
      <c r="FL46" s="318"/>
      <c r="FM46" s="318"/>
    </row>
    <row r="47" s="315" customFormat="true" ht="12.75" hidden="false" customHeight="true" outlineLevel="0" collapsed="false">
      <c r="A47" s="335" t="n">
        <v>30</v>
      </c>
      <c r="B47" s="335"/>
      <c r="C47" s="335"/>
      <c r="D47" s="335"/>
      <c r="E47" s="335"/>
      <c r="F47" s="335"/>
      <c r="G47" s="317" t="s">
        <v>484</v>
      </c>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n">
        <v>7</v>
      </c>
      <c r="AE47" s="318"/>
      <c r="AF47" s="318"/>
      <c r="AG47" s="318"/>
      <c r="AH47" s="318"/>
      <c r="AI47" s="318"/>
      <c r="AJ47" s="318"/>
      <c r="AK47" s="318"/>
      <c r="AL47" s="318"/>
      <c r="AM47" s="318"/>
      <c r="AN47" s="318"/>
      <c r="AO47" s="318"/>
      <c r="AP47" s="318"/>
      <c r="AQ47" s="318"/>
      <c r="AR47" s="318"/>
      <c r="AS47" s="318"/>
      <c r="AT47" s="326" t="n">
        <f aca="false">BK47+CC47+CV47</f>
        <v>15041.35</v>
      </c>
      <c r="AU47" s="326"/>
      <c r="AV47" s="326"/>
      <c r="AW47" s="326"/>
      <c r="AX47" s="326"/>
      <c r="AY47" s="326"/>
      <c r="AZ47" s="326"/>
      <c r="BA47" s="326"/>
      <c r="BB47" s="326"/>
      <c r="BC47" s="326"/>
      <c r="BD47" s="326"/>
      <c r="BE47" s="326"/>
      <c r="BF47" s="326"/>
      <c r="BG47" s="326"/>
      <c r="BH47" s="326"/>
      <c r="BI47" s="326"/>
      <c r="BJ47" s="326"/>
      <c r="BK47" s="318" t="n">
        <v>4401</v>
      </c>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t="n">
        <f aca="false">BK47*35%+9100</f>
        <v>10640.35</v>
      </c>
      <c r="CW47" s="318"/>
      <c r="CX47" s="318"/>
      <c r="CY47" s="318"/>
      <c r="CZ47" s="318"/>
      <c r="DA47" s="318"/>
      <c r="DB47" s="318"/>
      <c r="DC47" s="318"/>
      <c r="DD47" s="318"/>
      <c r="DE47" s="318"/>
      <c r="DF47" s="318"/>
      <c r="DG47" s="318"/>
      <c r="DH47" s="318"/>
      <c r="DI47" s="318"/>
      <c r="DJ47" s="318"/>
      <c r="DK47" s="318"/>
      <c r="DL47" s="318"/>
      <c r="DM47" s="318"/>
      <c r="DN47" s="318" t="n">
        <v>3000</v>
      </c>
      <c r="DO47" s="318"/>
      <c r="DP47" s="318"/>
      <c r="DQ47" s="318"/>
      <c r="DR47" s="318"/>
      <c r="DS47" s="318"/>
      <c r="DT47" s="318"/>
      <c r="DU47" s="318"/>
      <c r="DV47" s="318"/>
      <c r="DW47" s="318"/>
      <c r="DX47" s="318"/>
      <c r="DY47" s="318"/>
      <c r="DZ47" s="318"/>
      <c r="EA47" s="318"/>
      <c r="EB47" s="318"/>
      <c r="EC47" s="318"/>
      <c r="ED47" s="326" t="n">
        <f aca="false">(BK47+CC47+CV47+DN47)*0.8</f>
        <v>14433.08</v>
      </c>
      <c r="EE47" s="326"/>
      <c r="EF47" s="326"/>
      <c r="EG47" s="326"/>
      <c r="EH47" s="326"/>
      <c r="EI47" s="326"/>
      <c r="EJ47" s="326"/>
      <c r="EK47" s="326"/>
      <c r="EL47" s="326"/>
      <c r="EM47" s="326"/>
      <c r="EN47" s="326"/>
      <c r="EO47" s="326"/>
      <c r="EP47" s="326"/>
      <c r="EQ47" s="326"/>
      <c r="ER47" s="326"/>
      <c r="ES47" s="326"/>
      <c r="ET47" s="326" t="n">
        <f aca="false">(BK47+CC47+CV47+DN47)*0.5</f>
        <v>9020.675</v>
      </c>
      <c r="EU47" s="326"/>
      <c r="EV47" s="326"/>
      <c r="EW47" s="326"/>
      <c r="EX47" s="326"/>
      <c r="EY47" s="326"/>
      <c r="EZ47" s="326"/>
      <c r="FA47" s="326"/>
      <c r="FB47" s="326"/>
      <c r="FC47" s="326"/>
      <c r="FD47" s="326"/>
      <c r="FE47" s="326"/>
      <c r="FF47" s="326"/>
      <c r="FG47" s="326"/>
      <c r="FH47" s="326"/>
      <c r="FI47" s="326"/>
      <c r="FJ47" s="326"/>
      <c r="FK47" s="318" t="n">
        <f aca="false">(AT47+ED47+ET47)*12*AD47</f>
        <v>3233588.82</v>
      </c>
      <c r="FL47" s="318"/>
      <c r="FM47" s="318"/>
    </row>
    <row r="48" s="315" customFormat="true" ht="12.75" hidden="false" customHeight="true" outlineLevel="0" collapsed="false">
      <c r="A48" s="335" t="n">
        <v>31</v>
      </c>
      <c r="B48" s="335"/>
      <c r="C48" s="335"/>
      <c r="D48" s="335"/>
      <c r="E48" s="335"/>
      <c r="F48" s="335"/>
      <c r="G48" s="317" t="s">
        <v>485</v>
      </c>
      <c r="H48" s="317"/>
      <c r="I48" s="317"/>
      <c r="J48" s="317"/>
      <c r="K48" s="317"/>
      <c r="L48" s="317"/>
      <c r="M48" s="317"/>
      <c r="N48" s="317"/>
      <c r="O48" s="317"/>
      <c r="P48" s="317"/>
      <c r="Q48" s="317"/>
      <c r="R48" s="317"/>
      <c r="S48" s="317"/>
      <c r="T48" s="317"/>
      <c r="U48" s="317"/>
      <c r="V48" s="317"/>
      <c r="W48" s="317"/>
      <c r="X48" s="317"/>
      <c r="Y48" s="317"/>
      <c r="Z48" s="317"/>
      <c r="AA48" s="317"/>
      <c r="AB48" s="317"/>
      <c r="AC48" s="317"/>
      <c r="AD48" s="318" t="n">
        <v>4</v>
      </c>
      <c r="AE48" s="318"/>
      <c r="AF48" s="318"/>
      <c r="AG48" s="318"/>
      <c r="AH48" s="318"/>
      <c r="AI48" s="318"/>
      <c r="AJ48" s="318"/>
      <c r="AK48" s="318"/>
      <c r="AL48" s="318"/>
      <c r="AM48" s="318"/>
      <c r="AN48" s="318"/>
      <c r="AO48" s="318"/>
      <c r="AP48" s="318"/>
      <c r="AQ48" s="318"/>
      <c r="AR48" s="318"/>
      <c r="AS48" s="318"/>
      <c r="AT48" s="326" t="n">
        <f aca="false">BK48+CC48+CV48</f>
        <v>15041.35</v>
      </c>
      <c r="AU48" s="326"/>
      <c r="AV48" s="326"/>
      <c r="AW48" s="326"/>
      <c r="AX48" s="326"/>
      <c r="AY48" s="326"/>
      <c r="AZ48" s="326"/>
      <c r="BA48" s="326"/>
      <c r="BB48" s="326"/>
      <c r="BC48" s="326"/>
      <c r="BD48" s="326"/>
      <c r="BE48" s="326"/>
      <c r="BF48" s="326"/>
      <c r="BG48" s="326"/>
      <c r="BH48" s="326"/>
      <c r="BI48" s="326"/>
      <c r="BJ48" s="326"/>
      <c r="BK48" s="318" t="n">
        <v>4401</v>
      </c>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t="n">
        <f aca="false">BK48*35%+9100</f>
        <v>10640.35</v>
      </c>
      <c r="CW48" s="318"/>
      <c r="CX48" s="318"/>
      <c r="CY48" s="318"/>
      <c r="CZ48" s="318"/>
      <c r="DA48" s="318"/>
      <c r="DB48" s="318"/>
      <c r="DC48" s="318"/>
      <c r="DD48" s="318"/>
      <c r="DE48" s="318"/>
      <c r="DF48" s="318"/>
      <c r="DG48" s="318"/>
      <c r="DH48" s="318"/>
      <c r="DI48" s="318"/>
      <c r="DJ48" s="318"/>
      <c r="DK48" s="318"/>
      <c r="DL48" s="318"/>
      <c r="DM48" s="318"/>
      <c r="DN48" s="318" t="n">
        <v>3000</v>
      </c>
      <c r="DO48" s="318"/>
      <c r="DP48" s="318"/>
      <c r="DQ48" s="318"/>
      <c r="DR48" s="318"/>
      <c r="DS48" s="318"/>
      <c r="DT48" s="318"/>
      <c r="DU48" s="318"/>
      <c r="DV48" s="318"/>
      <c r="DW48" s="318"/>
      <c r="DX48" s="318"/>
      <c r="DY48" s="318"/>
      <c r="DZ48" s="318"/>
      <c r="EA48" s="318"/>
      <c r="EB48" s="318"/>
      <c r="EC48" s="318"/>
      <c r="ED48" s="326" t="n">
        <f aca="false">(BK48+CC48+CV48+DN48)*0.8</f>
        <v>14433.08</v>
      </c>
      <c r="EE48" s="326"/>
      <c r="EF48" s="326"/>
      <c r="EG48" s="326"/>
      <c r="EH48" s="326"/>
      <c r="EI48" s="326"/>
      <c r="EJ48" s="326"/>
      <c r="EK48" s="326"/>
      <c r="EL48" s="326"/>
      <c r="EM48" s="326"/>
      <c r="EN48" s="326"/>
      <c r="EO48" s="326"/>
      <c r="EP48" s="326"/>
      <c r="EQ48" s="326"/>
      <c r="ER48" s="326"/>
      <c r="ES48" s="326"/>
      <c r="ET48" s="326" t="n">
        <f aca="false">(BK48+CC48+CV48+DN48)*0.5</f>
        <v>9020.675</v>
      </c>
      <c r="EU48" s="326"/>
      <c r="EV48" s="326"/>
      <c r="EW48" s="326"/>
      <c r="EX48" s="326"/>
      <c r="EY48" s="326"/>
      <c r="EZ48" s="326"/>
      <c r="FA48" s="326"/>
      <c r="FB48" s="326"/>
      <c r="FC48" s="326"/>
      <c r="FD48" s="326"/>
      <c r="FE48" s="326"/>
      <c r="FF48" s="326"/>
      <c r="FG48" s="326"/>
      <c r="FH48" s="326"/>
      <c r="FI48" s="326"/>
      <c r="FJ48" s="326"/>
      <c r="FK48" s="318" t="n">
        <f aca="false">(AT48+ED48+ET48)*12*AD48</f>
        <v>1847765.04</v>
      </c>
      <c r="FL48" s="318"/>
      <c r="FM48" s="318"/>
    </row>
    <row r="49" s="315" customFormat="true" ht="12.75" hidden="false" customHeight="true" outlineLevel="0" collapsed="false">
      <c r="A49" s="335" t="n">
        <v>32</v>
      </c>
      <c r="B49" s="335"/>
      <c r="C49" s="335"/>
      <c r="D49" s="335"/>
      <c r="E49" s="335"/>
      <c r="F49" s="335"/>
      <c r="G49" s="317" t="s">
        <v>486</v>
      </c>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t="n">
        <v>1</v>
      </c>
      <c r="AE49" s="318"/>
      <c r="AF49" s="318"/>
      <c r="AG49" s="318"/>
      <c r="AH49" s="318"/>
      <c r="AI49" s="318"/>
      <c r="AJ49" s="318"/>
      <c r="AK49" s="318"/>
      <c r="AL49" s="318"/>
      <c r="AM49" s="318"/>
      <c r="AN49" s="318"/>
      <c r="AO49" s="318"/>
      <c r="AP49" s="318"/>
      <c r="AQ49" s="318"/>
      <c r="AR49" s="318"/>
      <c r="AS49" s="318"/>
      <c r="AT49" s="326" t="n">
        <f aca="false">BK49+CC49+CV49</f>
        <v>17390.95</v>
      </c>
      <c r="AU49" s="326"/>
      <c r="AV49" s="326"/>
      <c r="AW49" s="326"/>
      <c r="AX49" s="326"/>
      <c r="AY49" s="326"/>
      <c r="AZ49" s="326"/>
      <c r="BA49" s="326"/>
      <c r="BB49" s="326"/>
      <c r="BC49" s="326"/>
      <c r="BD49" s="326"/>
      <c r="BE49" s="326"/>
      <c r="BF49" s="326"/>
      <c r="BG49" s="326"/>
      <c r="BH49" s="326"/>
      <c r="BI49" s="326"/>
      <c r="BJ49" s="326"/>
      <c r="BK49" s="318" t="n">
        <v>7697</v>
      </c>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t="n">
        <f aca="false">BK49*35%+7000</f>
        <v>9693.95</v>
      </c>
      <c r="CW49" s="318"/>
      <c r="CX49" s="318"/>
      <c r="CY49" s="318"/>
      <c r="CZ49" s="318"/>
      <c r="DA49" s="318"/>
      <c r="DB49" s="318"/>
      <c r="DC49" s="318"/>
      <c r="DD49" s="318"/>
      <c r="DE49" s="318"/>
      <c r="DF49" s="318"/>
      <c r="DG49" s="318"/>
      <c r="DH49" s="318"/>
      <c r="DI49" s="318"/>
      <c r="DJ49" s="318"/>
      <c r="DK49" s="318"/>
      <c r="DL49" s="318"/>
      <c r="DM49" s="318"/>
      <c r="DN49" s="318" t="n">
        <v>3274.934</v>
      </c>
      <c r="DO49" s="318"/>
      <c r="DP49" s="318"/>
      <c r="DQ49" s="318"/>
      <c r="DR49" s="318"/>
      <c r="DS49" s="318"/>
      <c r="DT49" s="318"/>
      <c r="DU49" s="318"/>
      <c r="DV49" s="318"/>
      <c r="DW49" s="318"/>
      <c r="DX49" s="318"/>
      <c r="DY49" s="318"/>
      <c r="DZ49" s="318"/>
      <c r="EA49" s="318"/>
      <c r="EB49" s="318"/>
      <c r="EC49" s="318"/>
      <c r="ED49" s="326" t="n">
        <f aca="false">(BK49+CC49+CV49+DN49)*0.8</f>
        <v>16532.7072</v>
      </c>
      <c r="EE49" s="326"/>
      <c r="EF49" s="326"/>
      <c r="EG49" s="326"/>
      <c r="EH49" s="326"/>
      <c r="EI49" s="326"/>
      <c r="EJ49" s="326"/>
      <c r="EK49" s="326"/>
      <c r="EL49" s="326"/>
      <c r="EM49" s="326"/>
      <c r="EN49" s="326"/>
      <c r="EO49" s="326"/>
      <c r="EP49" s="326"/>
      <c r="EQ49" s="326"/>
      <c r="ER49" s="326"/>
      <c r="ES49" s="326"/>
      <c r="ET49" s="326" t="n">
        <f aca="false">(BK49+CC49+CV49+DN49)*0.5</f>
        <v>10332.942</v>
      </c>
      <c r="EU49" s="326"/>
      <c r="EV49" s="326"/>
      <c r="EW49" s="326"/>
      <c r="EX49" s="326"/>
      <c r="EY49" s="326"/>
      <c r="EZ49" s="326"/>
      <c r="FA49" s="326"/>
      <c r="FB49" s="326"/>
      <c r="FC49" s="326"/>
      <c r="FD49" s="326"/>
      <c r="FE49" s="326"/>
      <c r="FF49" s="326"/>
      <c r="FG49" s="326"/>
      <c r="FH49" s="326"/>
      <c r="FI49" s="326"/>
      <c r="FJ49" s="326"/>
      <c r="FK49" s="318" t="n">
        <f aca="false">(AT49+ED49+ET49)*12*AD49</f>
        <v>531079.1904</v>
      </c>
      <c r="FL49" s="318"/>
      <c r="FM49" s="318"/>
    </row>
    <row r="50" s="315" customFormat="true" ht="12.75" hidden="false" customHeight="true" outlineLevel="0" collapsed="false">
      <c r="A50" s="335" t="n">
        <v>33</v>
      </c>
      <c r="B50" s="335"/>
      <c r="C50" s="335"/>
      <c r="D50" s="335"/>
      <c r="E50" s="335"/>
      <c r="F50" s="335"/>
      <c r="G50" s="317" t="s">
        <v>487</v>
      </c>
      <c r="H50" s="317"/>
      <c r="I50" s="317"/>
      <c r="J50" s="317"/>
      <c r="K50" s="317"/>
      <c r="L50" s="317"/>
      <c r="M50" s="317"/>
      <c r="N50" s="317"/>
      <c r="O50" s="317"/>
      <c r="P50" s="317"/>
      <c r="Q50" s="317"/>
      <c r="R50" s="317"/>
      <c r="S50" s="317"/>
      <c r="T50" s="317"/>
      <c r="U50" s="317"/>
      <c r="V50" s="317"/>
      <c r="W50" s="317"/>
      <c r="X50" s="317"/>
      <c r="Y50" s="317"/>
      <c r="Z50" s="317"/>
      <c r="AA50" s="317"/>
      <c r="AB50" s="317"/>
      <c r="AC50" s="317"/>
      <c r="AD50" s="318" t="n">
        <v>1</v>
      </c>
      <c r="AE50" s="318"/>
      <c r="AF50" s="318"/>
      <c r="AG50" s="318"/>
      <c r="AH50" s="318"/>
      <c r="AI50" s="318"/>
      <c r="AJ50" s="318"/>
      <c r="AK50" s="318"/>
      <c r="AL50" s="318"/>
      <c r="AM50" s="318"/>
      <c r="AN50" s="318"/>
      <c r="AO50" s="318"/>
      <c r="AP50" s="318"/>
      <c r="AQ50" s="318"/>
      <c r="AR50" s="318"/>
      <c r="AS50" s="318"/>
      <c r="AT50" s="326" t="n">
        <f aca="false">BK50+CC50+CV50</f>
        <v>15823.65</v>
      </c>
      <c r="AU50" s="326"/>
      <c r="AV50" s="326"/>
      <c r="AW50" s="326"/>
      <c r="AX50" s="326"/>
      <c r="AY50" s="326"/>
      <c r="AZ50" s="326"/>
      <c r="BA50" s="326"/>
      <c r="BB50" s="326"/>
      <c r="BC50" s="326"/>
      <c r="BD50" s="326"/>
      <c r="BE50" s="326"/>
      <c r="BF50" s="326"/>
      <c r="BG50" s="326"/>
      <c r="BH50" s="326"/>
      <c r="BI50" s="326"/>
      <c r="BJ50" s="326"/>
      <c r="BK50" s="318" t="n">
        <v>5499</v>
      </c>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t="n">
        <f aca="false">BK50*35%+8400</f>
        <v>10324.65</v>
      </c>
      <c r="CW50" s="318"/>
      <c r="CX50" s="318"/>
      <c r="CY50" s="318"/>
      <c r="CZ50" s="318"/>
      <c r="DA50" s="318"/>
      <c r="DB50" s="318"/>
      <c r="DC50" s="318"/>
      <c r="DD50" s="318"/>
      <c r="DE50" s="318"/>
      <c r="DF50" s="318"/>
      <c r="DG50" s="318"/>
      <c r="DH50" s="318"/>
      <c r="DI50" s="318"/>
      <c r="DJ50" s="318"/>
      <c r="DK50" s="318"/>
      <c r="DL50" s="318"/>
      <c r="DM50" s="318"/>
      <c r="DN50" s="318" t="n">
        <v>6047.85</v>
      </c>
      <c r="DO50" s="318"/>
      <c r="DP50" s="318"/>
      <c r="DQ50" s="318"/>
      <c r="DR50" s="318"/>
      <c r="DS50" s="318"/>
      <c r="DT50" s="318"/>
      <c r="DU50" s="318"/>
      <c r="DV50" s="318"/>
      <c r="DW50" s="318"/>
      <c r="DX50" s="318"/>
      <c r="DY50" s="318"/>
      <c r="DZ50" s="318"/>
      <c r="EA50" s="318"/>
      <c r="EB50" s="318"/>
      <c r="EC50" s="318"/>
      <c r="ED50" s="326" t="n">
        <f aca="false">(BK50+CC50+CV50+DN50)*0.8</f>
        <v>17497.2</v>
      </c>
      <c r="EE50" s="326"/>
      <c r="EF50" s="326"/>
      <c r="EG50" s="326"/>
      <c r="EH50" s="326"/>
      <c r="EI50" s="326"/>
      <c r="EJ50" s="326"/>
      <c r="EK50" s="326"/>
      <c r="EL50" s="326"/>
      <c r="EM50" s="326"/>
      <c r="EN50" s="326"/>
      <c r="EO50" s="326"/>
      <c r="EP50" s="326"/>
      <c r="EQ50" s="326"/>
      <c r="ER50" s="326"/>
      <c r="ES50" s="326"/>
      <c r="ET50" s="326" t="n">
        <f aca="false">(BK50+CC50+CV50+DN50)*0.5</f>
        <v>10935.75</v>
      </c>
      <c r="EU50" s="326"/>
      <c r="EV50" s="326"/>
      <c r="EW50" s="326"/>
      <c r="EX50" s="326"/>
      <c r="EY50" s="326"/>
      <c r="EZ50" s="326"/>
      <c r="FA50" s="326"/>
      <c r="FB50" s="326"/>
      <c r="FC50" s="326"/>
      <c r="FD50" s="326"/>
      <c r="FE50" s="326"/>
      <c r="FF50" s="326"/>
      <c r="FG50" s="326"/>
      <c r="FH50" s="326"/>
      <c r="FI50" s="326"/>
      <c r="FJ50" s="326"/>
      <c r="FK50" s="318" t="n">
        <f aca="false">(AT50+ED50+ET50)*12*AD50</f>
        <v>531079.2</v>
      </c>
      <c r="FL50" s="318"/>
      <c r="FM50" s="318"/>
    </row>
    <row r="51" s="315" customFormat="true" ht="12.75" hidden="false" customHeight="true" outlineLevel="0" collapsed="false">
      <c r="A51" s="335" t="n">
        <v>34</v>
      </c>
      <c r="B51" s="335"/>
      <c r="C51" s="335"/>
      <c r="D51" s="335"/>
      <c r="E51" s="335"/>
      <c r="F51" s="335"/>
      <c r="G51" s="317" t="s">
        <v>488</v>
      </c>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n">
        <v>1</v>
      </c>
      <c r="AE51" s="318"/>
      <c r="AF51" s="318"/>
      <c r="AG51" s="318"/>
      <c r="AH51" s="318"/>
      <c r="AI51" s="318"/>
      <c r="AJ51" s="318"/>
      <c r="AK51" s="318"/>
      <c r="AL51" s="318"/>
      <c r="AM51" s="318"/>
      <c r="AN51" s="318"/>
      <c r="AO51" s="318"/>
      <c r="AP51" s="318"/>
      <c r="AQ51" s="318"/>
      <c r="AR51" s="318"/>
      <c r="AS51" s="318"/>
      <c r="AT51" s="326" t="n">
        <f aca="false">BK51+CC51+CV51</f>
        <v>16452.55</v>
      </c>
      <c r="AU51" s="326"/>
      <c r="AV51" s="326"/>
      <c r="AW51" s="326"/>
      <c r="AX51" s="326"/>
      <c r="AY51" s="326"/>
      <c r="AZ51" s="326"/>
      <c r="BA51" s="326"/>
      <c r="BB51" s="326"/>
      <c r="BC51" s="326"/>
      <c r="BD51" s="326"/>
      <c r="BE51" s="326"/>
      <c r="BF51" s="326"/>
      <c r="BG51" s="326"/>
      <c r="BH51" s="326"/>
      <c r="BI51" s="326"/>
      <c r="BJ51" s="326"/>
      <c r="BK51" s="318" t="n">
        <v>6113</v>
      </c>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t="n">
        <f aca="false">BK51*35%+8200</f>
        <v>10339.55</v>
      </c>
      <c r="CW51" s="318"/>
      <c r="CX51" s="318"/>
      <c r="CY51" s="318"/>
      <c r="CZ51" s="318"/>
      <c r="DA51" s="318"/>
      <c r="DB51" s="318"/>
      <c r="DC51" s="318"/>
      <c r="DD51" s="318"/>
      <c r="DE51" s="318"/>
      <c r="DF51" s="318"/>
      <c r="DG51" s="318"/>
      <c r="DH51" s="318"/>
      <c r="DI51" s="318"/>
      <c r="DJ51" s="318"/>
      <c r="DK51" s="318"/>
      <c r="DL51" s="318"/>
      <c r="DM51" s="318"/>
      <c r="DN51" s="318" t="n">
        <v>4935.18</v>
      </c>
      <c r="DO51" s="318"/>
      <c r="DP51" s="318"/>
      <c r="DQ51" s="318"/>
      <c r="DR51" s="318"/>
      <c r="DS51" s="318"/>
      <c r="DT51" s="318"/>
      <c r="DU51" s="318"/>
      <c r="DV51" s="318"/>
      <c r="DW51" s="318"/>
      <c r="DX51" s="318"/>
      <c r="DY51" s="318"/>
      <c r="DZ51" s="318"/>
      <c r="EA51" s="318"/>
      <c r="EB51" s="318"/>
      <c r="EC51" s="318"/>
      <c r="ED51" s="326" t="n">
        <f aca="false">(BK51+CC51+CV51+DN51)*0.8</f>
        <v>17110.184</v>
      </c>
      <c r="EE51" s="326"/>
      <c r="EF51" s="326"/>
      <c r="EG51" s="326"/>
      <c r="EH51" s="326"/>
      <c r="EI51" s="326"/>
      <c r="EJ51" s="326"/>
      <c r="EK51" s="326"/>
      <c r="EL51" s="326"/>
      <c r="EM51" s="326"/>
      <c r="EN51" s="326"/>
      <c r="EO51" s="326"/>
      <c r="EP51" s="326"/>
      <c r="EQ51" s="326"/>
      <c r="ER51" s="326"/>
      <c r="ES51" s="326"/>
      <c r="ET51" s="326" t="n">
        <f aca="false">(BK51+CC51+CV51+DN51)*0.5</f>
        <v>10693.865</v>
      </c>
      <c r="EU51" s="326"/>
      <c r="EV51" s="326"/>
      <c r="EW51" s="326"/>
      <c r="EX51" s="326"/>
      <c r="EY51" s="326"/>
      <c r="EZ51" s="326"/>
      <c r="FA51" s="326"/>
      <c r="FB51" s="326"/>
      <c r="FC51" s="326"/>
      <c r="FD51" s="326"/>
      <c r="FE51" s="326"/>
      <c r="FF51" s="326"/>
      <c r="FG51" s="326"/>
      <c r="FH51" s="326"/>
      <c r="FI51" s="326"/>
      <c r="FJ51" s="326"/>
      <c r="FK51" s="318" t="n">
        <f aca="false">(AT51+ED51+ET51)*12*AD51</f>
        <v>531079.188</v>
      </c>
      <c r="FL51" s="318"/>
      <c r="FM51" s="318"/>
    </row>
    <row r="52" s="315" customFormat="true" ht="12.75" hidden="false" customHeight="true" outlineLevel="0" collapsed="false">
      <c r="A52" s="335" t="n">
        <v>35</v>
      </c>
      <c r="B52" s="335"/>
      <c r="C52" s="335"/>
      <c r="D52" s="335"/>
      <c r="E52" s="335"/>
      <c r="F52" s="335"/>
      <c r="G52" s="317" t="s">
        <v>489</v>
      </c>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n">
        <v>3</v>
      </c>
      <c r="AE52" s="318"/>
      <c r="AF52" s="318"/>
      <c r="AG52" s="318"/>
      <c r="AH52" s="318"/>
      <c r="AI52" s="318"/>
      <c r="AJ52" s="318"/>
      <c r="AK52" s="318"/>
      <c r="AL52" s="318"/>
      <c r="AM52" s="318"/>
      <c r="AN52" s="318"/>
      <c r="AO52" s="318"/>
      <c r="AP52" s="318"/>
      <c r="AQ52" s="318"/>
      <c r="AR52" s="318"/>
      <c r="AS52" s="318"/>
      <c r="AT52" s="326" t="n">
        <f aca="false">BK52+CC52+CV52</f>
        <v>15041.35</v>
      </c>
      <c r="AU52" s="326"/>
      <c r="AV52" s="326"/>
      <c r="AW52" s="326"/>
      <c r="AX52" s="326"/>
      <c r="AY52" s="326"/>
      <c r="AZ52" s="326"/>
      <c r="BA52" s="326"/>
      <c r="BB52" s="326"/>
      <c r="BC52" s="326"/>
      <c r="BD52" s="326"/>
      <c r="BE52" s="326"/>
      <c r="BF52" s="326"/>
      <c r="BG52" s="326"/>
      <c r="BH52" s="326"/>
      <c r="BI52" s="326"/>
      <c r="BJ52" s="326"/>
      <c r="BK52" s="318" t="n">
        <v>4401</v>
      </c>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t="n">
        <f aca="false">BK52*35%+9100</f>
        <v>10640.35</v>
      </c>
      <c r="CW52" s="318"/>
      <c r="CX52" s="318"/>
      <c r="CY52" s="318"/>
      <c r="CZ52" s="318"/>
      <c r="DA52" s="318"/>
      <c r="DB52" s="318"/>
      <c r="DC52" s="318"/>
      <c r="DD52" s="318"/>
      <c r="DE52" s="318"/>
      <c r="DF52" s="318"/>
      <c r="DG52" s="318"/>
      <c r="DH52" s="318"/>
      <c r="DI52" s="318"/>
      <c r="DJ52" s="318"/>
      <c r="DK52" s="318"/>
      <c r="DL52" s="318"/>
      <c r="DM52" s="318"/>
      <c r="DN52" s="318" t="n">
        <v>7431.92</v>
      </c>
      <c r="DO52" s="318"/>
      <c r="DP52" s="318"/>
      <c r="DQ52" s="318"/>
      <c r="DR52" s="318"/>
      <c r="DS52" s="318"/>
      <c r="DT52" s="318"/>
      <c r="DU52" s="318"/>
      <c r="DV52" s="318"/>
      <c r="DW52" s="318"/>
      <c r="DX52" s="318"/>
      <c r="DY52" s="318"/>
      <c r="DZ52" s="318"/>
      <c r="EA52" s="318"/>
      <c r="EB52" s="318"/>
      <c r="EC52" s="318"/>
      <c r="ED52" s="326" t="n">
        <f aca="false">(BK52+CC52+CV52+DN52)*0.8</f>
        <v>17978.616</v>
      </c>
      <c r="EE52" s="326"/>
      <c r="EF52" s="326"/>
      <c r="EG52" s="326"/>
      <c r="EH52" s="326"/>
      <c r="EI52" s="326"/>
      <c r="EJ52" s="326"/>
      <c r="EK52" s="326"/>
      <c r="EL52" s="326"/>
      <c r="EM52" s="326"/>
      <c r="EN52" s="326"/>
      <c r="EO52" s="326"/>
      <c r="EP52" s="326"/>
      <c r="EQ52" s="326"/>
      <c r="ER52" s="326"/>
      <c r="ES52" s="326"/>
      <c r="ET52" s="326" t="n">
        <f aca="false">(BK52+CC52+CV52+DN52)*0.5</f>
        <v>11236.635</v>
      </c>
      <c r="EU52" s="326"/>
      <c r="EV52" s="326"/>
      <c r="EW52" s="326"/>
      <c r="EX52" s="326"/>
      <c r="EY52" s="326"/>
      <c r="EZ52" s="326"/>
      <c r="FA52" s="326"/>
      <c r="FB52" s="326"/>
      <c r="FC52" s="326"/>
      <c r="FD52" s="326"/>
      <c r="FE52" s="326"/>
      <c r="FF52" s="326"/>
      <c r="FG52" s="326"/>
      <c r="FH52" s="326"/>
      <c r="FI52" s="326"/>
      <c r="FJ52" s="326"/>
      <c r="FK52" s="318" t="n">
        <f aca="false">(AT52+ED52+ET52)*12*AD52</f>
        <v>1593237.636</v>
      </c>
      <c r="FL52" s="318"/>
      <c r="FM52" s="318"/>
    </row>
    <row r="53" s="315" customFormat="true" ht="12.75" hidden="false" customHeight="true" outlineLevel="0" collapsed="false">
      <c r="A53" s="335" t="n">
        <v>36</v>
      </c>
      <c r="B53" s="335"/>
      <c r="C53" s="335"/>
      <c r="D53" s="335"/>
      <c r="E53" s="335"/>
      <c r="F53" s="335"/>
      <c r="G53" s="317" t="s">
        <v>490</v>
      </c>
      <c r="H53" s="317"/>
      <c r="I53" s="317"/>
      <c r="J53" s="317"/>
      <c r="K53" s="317"/>
      <c r="L53" s="317"/>
      <c r="M53" s="317"/>
      <c r="N53" s="317"/>
      <c r="O53" s="317"/>
      <c r="P53" s="317"/>
      <c r="Q53" s="317"/>
      <c r="R53" s="317"/>
      <c r="S53" s="317"/>
      <c r="T53" s="317"/>
      <c r="U53" s="317"/>
      <c r="V53" s="317"/>
      <c r="W53" s="317"/>
      <c r="X53" s="317"/>
      <c r="Y53" s="317"/>
      <c r="Z53" s="317"/>
      <c r="AA53" s="317"/>
      <c r="AB53" s="317"/>
      <c r="AC53" s="317"/>
      <c r="AD53" s="318" t="n">
        <v>1</v>
      </c>
      <c r="AE53" s="318"/>
      <c r="AF53" s="318"/>
      <c r="AG53" s="318"/>
      <c r="AH53" s="318"/>
      <c r="AI53" s="318"/>
      <c r="AJ53" s="318"/>
      <c r="AK53" s="318"/>
      <c r="AL53" s="318"/>
      <c r="AM53" s="318"/>
      <c r="AN53" s="318"/>
      <c r="AO53" s="318"/>
      <c r="AP53" s="318"/>
      <c r="AQ53" s="318"/>
      <c r="AR53" s="318"/>
      <c r="AS53" s="318"/>
      <c r="AT53" s="326" t="n">
        <f aca="false">BK53+CC53+CV53</f>
        <v>17554.65</v>
      </c>
      <c r="AU53" s="326"/>
      <c r="AV53" s="326"/>
      <c r="AW53" s="326"/>
      <c r="AX53" s="326"/>
      <c r="AY53" s="326"/>
      <c r="AZ53" s="326"/>
      <c r="BA53" s="326"/>
      <c r="BB53" s="326"/>
      <c r="BC53" s="326"/>
      <c r="BD53" s="326"/>
      <c r="BE53" s="326"/>
      <c r="BF53" s="326"/>
      <c r="BG53" s="326"/>
      <c r="BH53" s="326"/>
      <c r="BI53" s="326"/>
      <c r="BJ53" s="326"/>
      <c r="BK53" s="318" t="n">
        <v>8559</v>
      </c>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t="n">
        <f aca="false">BK53*35%+6000</f>
        <v>8995.65</v>
      </c>
      <c r="CW53" s="318"/>
      <c r="CX53" s="318"/>
      <c r="CY53" s="318"/>
      <c r="CZ53" s="318"/>
      <c r="DA53" s="318"/>
      <c r="DB53" s="318"/>
      <c r="DC53" s="318"/>
      <c r="DD53" s="318"/>
      <c r="DE53" s="318"/>
      <c r="DF53" s="318"/>
      <c r="DG53" s="318"/>
      <c r="DH53" s="318"/>
      <c r="DI53" s="318"/>
      <c r="DJ53" s="318"/>
      <c r="DK53" s="318"/>
      <c r="DL53" s="318"/>
      <c r="DM53" s="318"/>
      <c r="DN53" s="318" t="n">
        <v>2985.31</v>
      </c>
      <c r="DO53" s="318"/>
      <c r="DP53" s="318"/>
      <c r="DQ53" s="318"/>
      <c r="DR53" s="318"/>
      <c r="DS53" s="318"/>
      <c r="DT53" s="318"/>
      <c r="DU53" s="318"/>
      <c r="DV53" s="318"/>
      <c r="DW53" s="318"/>
      <c r="DX53" s="318"/>
      <c r="DY53" s="318"/>
      <c r="DZ53" s="318"/>
      <c r="EA53" s="318"/>
      <c r="EB53" s="318"/>
      <c r="EC53" s="318"/>
      <c r="ED53" s="326" t="n">
        <f aca="false">(BK53+CC53+CV53+DN53)*0.8</f>
        <v>16431.968</v>
      </c>
      <c r="EE53" s="326"/>
      <c r="EF53" s="326"/>
      <c r="EG53" s="326"/>
      <c r="EH53" s="326"/>
      <c r="EI53" s="326"/>
      <c r="EJ53" s="326"/>
      <c r="EK53" s="326"/>
      <c r="EL53" s="326"/>
      <c r="EM53" s="326"/>
      <c r="EN53" s="326"/>
      <c r="EO53" s="326"/>
      <c r="EP53" s="326"/>
      <c r="EQ53" s="326"/>
      <c r="ER53" s="326"/>
      <c r="ES53" s="326"/>
      <c r="ET53" s="326" t="n">
        <f aca="false">(BK53+CC53+CV53+DN53)*0.5</f>
        <v>10269.98</v>
      </c>
      <c r="EU53" s="326"/>
      <c r="EV53" s="326"/>
      <c r="EW53" s="326"/>
      <c r="EX53" s="326"/>
      <c r="EY53" s="326"/>
      <c r="EZ53" s="326"/>
      <c r="FA53" s="326"/>
      <c r="FB53" s="326"/>
      <c r="FC53" s="326"/>
      <c r="FD53" s="326"/>
      <c r="FE53" s="326"/>
      <c r="FF53" s="326"/>
      <c r="FG53" s="326"/>
      <c r="FH53" s="326"/>
      <c r="FI53" s="326"/>
      <c r="FJ53" s="326"/>
      <c r="FK53" s="318" t="n">
        <f aca="false">(AT53+ED53+ET53)*12*AD53</f>
        <v>531079.176</v>
      </c>
      <c r="FL53" s="318"/>
      <c r="FM53" s="318"/>
    </row>
    <row r="54" s="315" customFormat="true" ht="12.75" hidden="false" customHeight="true" outlineLevel="0" collapsed="false">
      <c r="A54" s="335" t="n">
        <v>37</v>
      </c>
      <c r="B54" s="335"/>
      <c r="C54" s="335"/>
      <c r="D54" s="335"/>
      <c r="E54" s="335"/>
      <c r="F54" s="335"/>
      <c r="G54" s="317" t="s">
        <v>491</v>
      </c>
      <c r="H54" s="317"/>
      <c r="I54" s="317"/>
      <c r="J54" s="317"/>
      <c r="K54" s="317"/>
      <c r="L54" s="317"/>
      <c r="M54" s="317"/>
      <c r="N54" s="317"/>
      <c r="O54" s="317"/>
      <c r="P54" s="317"/>
      <c r="Q54" s="317"/>
      <c r="R54" s="317"/>
      <c r="S54" s="317"/>
      <c r="T54" s="317"/>
      <c r="U54" s="317"/>
      <c r="V54" s="317"/>
      <c r="W54" s="317"/>
      <c r="X54" s="317"/>
      <c r="Y54" s="317"/>
      <c r="Z54" s="317"/>
      <c r="AA54" s="317"/>
      <c r="AB54" s="317"/>
      <c r="AC54" s="317"/>
      <c r="AD54" s="318" t="n">
        <v>1</v>
      </c>
      <c r="AE54" s="318"/>
      <c r="AF54" s="318"/>
      <c r="AG54" s="318"/>
      <c r="AH54" s="318"/>
      <c r="AI54" s="318"/>
      <c r="AJ54" s="318"/>
      <c r="AK54" s="318"/>
      <c r="AL54" s="318"/>
      <c r="AM54" s="318"/>
      <c r="AN54" s="318"/>
      <c r="AO54" s="318"/>
      <c r="AP54" s="318"/>
      <c r="AQ54" s="318"/>
      <c r="AR54" s="318"/>
      <c r="AS54" s="318"/>
      <c r="AT54" s="326" t="n">
        <f aca="false">BK54+CC54+CV54</f>
        <v>17554.65</v>
      </c>
      <c r="AU54" s="326"/>
      <c r="AV54" s="326"/>
      <c r="AW54" s="326"/>
      <c r="AX54" s="326"/>
      <c r="AY54" s="326"/>
      <c r="AZ54" s="326"/>
      <c r="BA54" s="326"/>
      <c r="BB54" s="326"/>
      <c r="BC54" s="326"/>
      <c r="BD54" s="326"/>
      <c r="BE54" s="326"/>
      <c r="BF54" s="326"/>
      <c r="BG54" s="326"/>
      <c r="BH54" s="326"/>
      <c r="BI54" s="326"/>
      <c r="BJ54" s="326"/>
      <c r="BK54" s="318" t="n">
        <v>8559</v>
      </c>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t="n">
        <f aca="false">BK54*35%+6000</f>
        <v>8995.65</v>
      </c>
      <c r="CW54" s="318"/>
      <c r="CX54" s="318"/>
      <c r="CY54" s="318"/>
      <c r="CZ54" s="318"/>
      <c r="DA54" s="318"/>
      <c r="DB54" s="318"/>
      <c r="DC54" s="318"/>
      <c r="DD54" s="318"/>
      <c r="DE54" s="318"/>
      <c r="DF54" s="318"/>
      <c r="DG54" s="318"/>
      <c r="DH54" s="318"/>
      <c r="DI54" s="318"/>
      <c r="DJ54" s="318"/>
      <c r="DK54" s="318"/>
      <c r="DL54" s="318"/>
      <c r="DM54" s="318"/>
      <c r="DN54" s="318" t="n">
        <v>2985.31</v>
      </c>
      <c r="DO54" s="318"/>
      <c r="DP54" s="318"/>
      <c r="DQ54" s="318"/>
      <c r="DR54" s="318"/>
      <c r="DS54" s="318"/>
      <c r="DT54" s="318"/>
      <c r="DU54" s="318"/>
      <c r="DV54" s="318"/>
      <c r="DW54" s="318"/>
      <c r="DX54" s="318"/>
      <c r="DY54" s="318"/>
      <c r="DZ54" s="318"/>
      <c r="EA54" s="318"/>
      <c r="EB54" s="318"/>
      <c r="EC54" s="318"/>
      <c r="ED54" s="326" t="n">
        <f aca="false">(BK54+CC54+CV54+DN54)*0.8</f>
        <v>16431.968</v>
      </c>
      <c r="EE54" s="326"/>
      <c r="EF54" s="326"/>
      <c r="EG54" s="326"/>
      <c r="EH54" s="326"/>
      <c r="EI54" s="326"/>
      <c r="EJ54" s="326"/>
      <c r="EK54" s="326"/>
      <c r="EL54" s="326"/>
      <c r="EM54" s="326"/>
      <c r="EN54" s="326"/>
      <c r="EO54" s="326"/>
      <c r="EP54" s="326"/>
      <c r="EQ54" s="326"/>
      <c r="ER54" s="326"/>
      <c r="ES54" s="326"/>
      <c r="ET54" s="326" t="n">
        <f aca="false">(BK54+CC54+CV54+DN54)*0.5</f>
        <v>10269.98</v>
      </c>
      <c r="EU54" s="326"/>
      <c r="EV54" s="326"/>
      <c r="EW54" s="326"/>
      <c r="EX54" s="326"/>
      <c r="EY54" s="326"/>
      <c r="EZ54" s="326"/>
      <c r="FA54" s="326"/>
      <c r="FB54" s="326"/>
      <c r="FC54" s="326"/>
      <c r="FD54" s="326"/>
      <c r="FE54" s="326"/>
      <c r="FF54" s="326"/>
      <c r="FG54" s="326"/>
      <c r="FH54" s="326"/>
      <c r="FI54" s="326"/>
      <c r="FJ54" s="326"/>
      <c r="FK54" s="318" t="n">
        <f aca="false">(AT54+ED54+ET54)*12*AD54</f>
        <v>531079.176</v>
      </c>
      <c r="FL54" s="318"/>
      <c r="FM54" s="318"/>
    </row>
    <row r="55" s="315" customFormat="true" ht="12.75" hidden="false" customHeight="true" outlineLevel="0" collapsed="false">
      <c r="A55" s="335" t="n">
        <v>38</v>
      </c>
      <c r="B55" s="335"/>
      <c r="C55" s="335"/>
      <c r="D55" s="335"/>
      <c r="E55" s="335"/>
      <c r="F55" s="335"/>
      <c r="G55" s="317" t="s">
        <v>492</v>
      </c>
      <c r="H55" s="317"/>
      <c r="I55" s="317"/>
      <c r="J55" s="317"/>
      <c r="K55" s="317"/>
      <c r="L55" s="317"/>
      <c r="M55" s="317"/>
      <c r="N55" s="317"/>
      <c r="O55" s="317"/>
      <c r="P55" s="317"/>
      <c r="Q55" s="317"/>
      <c r="R55" s="317"/>
      <c r="S55" s="317"/>
      <c r="T55" s="317"/>
      <c r="U55" s="317"/>
      <c r="V55" s="317"/>
      <c r="W55" s="317"/>
      <c r="X55" s="317"/>
      <c r="Y55" s="317"/>
      <c r="Z55" s="317"/>
      <c r="AA55" s="317"/>
      <c r="AB55" s="317"/>
      <c r="AC55" s="317"/>
      <c r="AD55" s="318" t="n">
        <v>1</v>
      </c>
      <c r="AE55" s="318"/>
      <c r="AF55" s="318"/>
      <c r="AG55" s="318"/>
      <c r="AH55" s="318"/>
      <c r="AI55" s="318"/>
      <c r="AJ55" s="318"/>
      <c r="AK55" s="318"/>
      <c r="AL55" s="318"/>
      <c r="AM55" s="318"/>
      <c r="AN55" s="318"/>
      <c r="AO55" s="318"/>
      <c r="AP55" s="318"/>
      <c r="AQ55" s="318"/>
      <c r="AR55" s="318"/>
      <c r="AS55" s="318"/>
      <c r="AT55" s="326" t="n">
        <f aca="false">BK55+CC55+CV55</f>
        <v>17554.65</v>
      </c>
      <c r="AU55" s="326"/>
      <c r="AV55" s="326"/>
      <c r="AW55" s="326"/>
      <c r="AX55" s="326"/>
      <c r="AY55" s="326"/>
      <c r="AZ55" s="326"/>
      <c r="BA55" s="326"/>
      <c r="BB55" s="326"/>
      <c r="BC55" s="326"/>
      <c r="BD55" s="326"/>
      <c r="BE55" s="326"/>
      <c r="BF55" s="326"/>
      <c r="BG55" s="326"/>
      <c r="BH55" s="326"/>
      <c r="BI55" s="326"/>
      <c r="BJ55" s="326"/>
      <c r="BK55" s="318" t="n">
        <v>8559</v>
      </c>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t="n">
        <f aca="false">BK55*35%+6000</f>
        <v>8995.65</v>
      </c>
      <c r="CW55" s="318"/>
      <c r="CX55" s="318"/>
      <c r="CY55" s="318"/>
      <c r="CZ55" s="318"/>
      <c r="DA55" s="318"/>
      <c r="DB55" s="318"/>
      <c r="DC55" s="318"/>
      <c r="DD55" s="318"/>
      <c r="DE55" s="318"/>
      <c r="DF55" s="318"/>
      <c r="DG55" s="318"/>
      <c r="DH55" s="318"/>
      <c r="DI55" s="318"/>
      <c r="DJ55" s="318"/>
      <c r="DK55" s="318"/>
      <c r="DL55" s="318"/>
      <c r="DM55" s="318"/>
      <c r="DN55" s="318" t="n">
        <v>2985.31</v>
      </c>
      <c r="DO55" s="318"/>
      <c r="DP55" s="318"/>
      <c r="DQ55" s="318"/>
      <c r="DR55" s="318"/>
      <c r="DS55" s="318"/>
      <c r="DT55" s="318"/>
      <c r="DU55" s="318"/>
      <c r="DV55" s="318"/>
      <c r="DW55" s="318"/>
      <c r="DX55" s="318"/>
      <c r="DY55" s="318"/>
      <c r="DZ55" s="318"/>
      <c r="EA55" s="318"/>
      <c r="EB55" s="318"/>
      <c r="EC55" s="318"/>
      <c r="ED55" s="326" t="n">
        <f aca="false">(BK55+CC55+CV55+DN55)*0.8</f>
        <v>16431.968</v>
      </c>
      <c r="EE55" s="326"/>
      <c r="EF55" s="326"/>
      <c r="EG55" s="326"/>
      <c r="EH55" s="326"/>
      <c r="EI55" s="326"/>
      <c r="EJ55" s="326"/>
      <c r="EK55" s="326"/>
      <c r="EL55" s="326"/>
      <c r="EM55" s="326"/>
      <c r="EN55" s="326"/>
      <c r="EO55" s="326"/>
      <c r="EP55" s="326"/>
      <c r="EQ55" s="326"/>
      <c r="ER55" s="326"/>
      <c r="ES55" s="326"/>
      <c r="ET55" s="326" t="n">
        <f aca="false">(BK55+CC55+CV55+DN55)*0.5</f>
        <v>10269.98</v>
      </c>
      <c r="EU55" s="326"/>
      <c r="EV55" s="326"/>
      <c r="EW55" s="326"/>
      <c r="EX55" s="326"/>
      <c r="EY55" s="326"/>
      <c r="EZ55" s="326"/>
      <c r="FA55" s="326"/>
      <c r="FB55" s="326"/>
      <c r="FC55" s="326"/>
      <c r="FD55" s="326"/>
      <c r="FE55" s="326"/>
      <c r="FF55" s="326"/>
      <c r="FG55" s="326"/>
      <c r="FH55" s="326"/>
      <c r="FI55" s="326"/>
      <c r="FJ55" s="326"/>
      <c r="FK55" s="318" t="n">
        <f aca="false">(AT55+ED55+ET55)*12*AD55</f>
        <v>531079.176</v>
      </c>
      <c r="FL55" s="318"/>
      <c r="FM55" s="318"/>
    </row>
    <row r="56" s="315" customFormat="true" ht="12.75" hidden="false" customHeight="true" outlineLevel="0" collapsed="false">
      <c r="A56" s="335" t="n">
        <v>39</v>
      </c>
      <c r="B56" s="335"/>
      <c r="C56" s="335"/>
      <c r="D56" s="335"/>
      <c r="E56" s="335"/>
      <c r="F56" s="335"/>
      <c r="G56" s="317" t="s">
        <v>493</v>
      </c>
      <c r="H56" s="317"/>
      <c r="I56" s="317"/>
      <c r="J56" s="317"/>
      <c r="K56" s="317"/>
      <c r="L56" s="317"/>
      <c r="M56" s="317"/>
      <c r="N56" s="317"/>
      <c r="O56" s="317"/>
      <c r="P56" s="317"/>
      <c r="Q56" s="317"/>
      <c r="R56" s="317"/>
      <c r="S56" s="317"/>
      <c r="T56" s="317"/>
      <c r="U56" s="317"/>
      <c r="V56" s="317"/>
      <c r="W56" s="317"/>
      <c r="X56" s="317"/>
      <c r="Y56" s="317"/>
      <c r="Z56" s="317"/>
      <c r="AA56" s="317"/>
      <c r="AB56" s="317"/>
      <c r="AC56" s="317"/>
      <c r="AD56" s="318" t="n">
        <v>4</v>
      </c>
      <c r="AE56" s="318"/>
      <c r="AF56" s="318"/>
      <c r="AG56" s="318"/>
      <c r="AH56" s="318"/>
      <c r="AI56" s="318"/>
      <c r="AJ56" s="318"/>
      <c r="AK56" s="318"/>
      <c r="AL56" s="318"/>
      <c r="AM56" s="318"/>
      <c r="AN56" s="318"/>
      <c r="AO56" s="318"/>
      <c r="AP56" s="318"/>
      <c r="AQ56" s="318"/>
      <c r="AR56" s="318"/>
      <c r="AS56" s="318"/>
      <c r="AT56" s="326" t="n">
        <f aca="false">BK56+CC56+CV56</f>
        <v>8907.3</v>
      </c>
      <c r="AU56" s="326"/>
      <c r="AV56" s="326"/>
      <c r="AW56" s="326"/>
      <c r="AX56" s="326"/>
      <c r="AY56" s="326"/>
      <c r="AZ56" s="326"/>
      <c r="BA56" s="326"/>
      <c r="BB56" s="326"/>
      <c r="BC56" s="326"/>
      <c r="BD56" s="326"/>
      <c r="BE56" s="326"/>
      <c r="BF56" s="326"/>
      <c r="BG56" s="326"/>
      <c r="BH56" s="326"/>
      <c r="BI56" s="326"/>
      <c r="BJ56" s="326"/>
      <c r="BK56" s="318" t="n">
        <v>6598</v>
      </c>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t="n">
        <f aca="false">BK56*35%</f>
        <v>2309.3</v>
      </c>
      <c r="CW56" s="318"/>
      <c r="CX56" s="318"/>
      <c r="CY56" s="318"/>
      <c r="CZ56" s="318"/>
      <c r="DA56" s="318"/>
      <c r="DB56" s="318"/>
      <c r="DC56" s="318"/>
      <c r="DD56" s="318"/>
      <c r="DE56" s="318"/>
      <c r="DF56" s="318"/>
      <c r="DG56" s="318"/>
      <c r="DH56" s="318"/>
      <c r="DI56" s="318"/>
      <c r="DJ56" s="318"/>
      <c r="DK56" s="318"/>
      <c r="DL56" s="318"/>
      <c r="DM56" s="318"/>
      <c r="DN56" s="318" t="n">
        <v>2799.7546</v>
      </c>
      <c r="DO56" s="318"/>
      <c r="DP56" s="318"/>
      <c r="DQ56" s="318"/>
      <c r="DR56" s="318"/>
      <c r="DS56" s="318"/>
      <c r="DT56" s="318"/>
      <c r="DU56" s="318"/>
      <c r="DV56" s="318"/>
      <c r="DW56" s="318"/>
      <c r="DX56" s="318"/>
      <c r="DY56" s="318"/>
      <c r="DZ56" s="318"/>
      <c r="EA56" s="318"/>
      <c r="EB56" s="318"/>
      <c r="EC56" s="318"/>
      <c r="ED56" s="326" t="n">
        <f aca="false">(BK56+CC56+CV56+DN56)*0.8</f>
        <v>9365.64368</v>
      </c>
      <c r="EE56" s="326"/>
      <c r="EF56" s="326"/>
      <c r="EG56" s="326"/>
      <c r="EH56" s="326"/>
      <c r="EI56" s="326"/>
      <c r="EJ56" s="326"/>
      <c r="EK56" s="326"/>
      <c r="EL56" s="326"/>
      <c r="EM56" s="326"/>
      <c r="EN56" s="326"/>
      <c r="EO56" s="326"/>
      <c r="EP56" s="326"/>
      <c r="EQ56" s="326"/>
      <c r="ER56" s="326"/>
      <c r="ES56" s="326"/>
      <c r="ET56" s="326" t="n">
        <f aca="false">(BK56+CC56+CV56+DN56)*0.5</f>
        <v>5853.5273</v>
      </c>
      <c r="EU56" s="326"/>
      <c r="EV56" s="326"/>
      <c r="EW56" s="326"/>
      <c r="EX56" s="326"/>
      <c r="EY56" s="326"/>
      <c r="EZ56" s="326"/>
      <c r="FA56" s="326"/>
      <c r="FB56" s="326"/>
      <c r="FC56" s="326"/>
      <c r="FD56" s="326"/>
      <c r="FE56" s="326"/>
      <c r="FF56" s="326"/>
      <c r="FG56" s="326"/>
      <c r="FH56" s="326"/>
      <c r="FI56" s="326"/>
      <c r="FJ56" s="326"/>
      <c r="FK56" s="318" t="n">
        <f aca="false">(AT56+ED56+ET56)*12*AD56</f>
        <v>1158070.60704</v>
      </c>
      <c r="FL56" s="318"/>
      <c r="FM56" s="318"/>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row>
    <row r="57" s="315" customFormat="true" ht="12.75" hidden="false" customHeight="true" outlineLevel="0" collapsed="false">
      <c r="A57" s="335" t="n">
        <v>40</v>
      </c>
      <c r="B57" s="335"/>
      <c r="C57" s="335"/>
      <c r="D57" s="335"/>
      <c r="E57" s="335"/>
      <c r="F57" s="335"/>
      <c r="G57" s="317" t="s">
        <v>494</v>
      </c>
      <c r="H57" s="317"/>
      <c r="I57" s="317"/>
      <c r="J57" s="317"/>
      <c r="K57" s="317"/>
      <c r="L57" s="317"/>
      <c r="M57" s="317"/>
      <c r="N57" s="317"/>
      <c r="O57" s="317"/>
      <c r="P57" s="317"/>
      <c r="Q57" s="317"/>
      <c r="R57" s="317"/>
      <c r="S57" s="317"/>
      <c r="T57" s="317"/>
      <c r="U57" s="317"/>
      <c r="V57" s="317"/>
      <c r="W57" s="317"/>
      <c r="X57" s="317"/>
      <c r="Y57" s="317"/>
      <c r="Z57" s="317"/>
      <c r="AA57" s="317"/>
      <c r="AB57" s="317"/>
      <c r="AC57" s="317"/>
      <c r="AD57" s="318" t="n">
        <v>4</v>
      </c>
      <c r="AE57" s="318"/>
      <c r="AF57" s="318"/>
      <c r="AG57" s="318"/>
      <c r="AH57" s="318"/>
      <c r="AI57" s="318"/>
      <c r="AJ57" s="318"/>
      <c r="AK57" s="318"/>
      <c r="AL57" s="318"/>
      <c r="AM57" s="318"/>
      <c r="AN57" s="318"/>
      <c r="AO57" s="318"/>
      <c r="AP57" s="318"/>
      <c r="AQ57" s="318"/>
      <c r="AR57" s="318"/>
      <c r="AS57" s="318"/>
      <c r="AT57" s="326" t="n">
        <f aca="false">BK57+CC57+CV57</f>
        <v>8325.45</v>
      </c>
      <c r="AU57" s="326"/>
      <c r="AV57" s="326"/>
      <c r="AW57" s="326"/>
      <c r="AX57" s="326"/>
      <c r="AY57" s="326"/>
      <c r="AZ57" s="326"/>
      <c r="BA57" s="326"/>
      <c r="BB57" s="326"/>
      <c r="BC57" s="326"/>
      <c r="BD57" s="326"/>
      <c r="BE57" s="326"/>
      <c r="BF57" s="326"/>
      <c r="BG57" s="326"/>
      <c r="BH57" s="326"/>
      <c r="BI57" s="326"/>
      <c r="BJ57" s="326"/>
      <c r="BK57" s="318" t="n">
        <v>6167</v>
      </c>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t="n">
        <f aca="false">BK57*35%</f>
        <v>2158.45</v>
      </c>
      <c r="CW57" s="318"/>
      <c r="CX57" s="318"/>
      <c r="CY57" s="318"/>
      <c r="CZ57" s="318"/>
      <c r="DA57" s="318"/>
      <c r="DB57" s="318"/>
      <c r="DC57" s="318"/>
      <c r="DD57" s="318"/>
      <c r="DE57" s="318"/>
      <c r="DF57" s="318"/>
      <c r="DG57" s="318"/>
      <c r="DH57" s="318"/>
      <c r="DI57" s="318"/>
      <c r="DJ57" s="318"/>
      <c r="DK57" s="318"/>
      <c r="DL57" s="318"/>
      <c r="DM57" s="318"/>
      <c r="DN57" s="318" t="n">
        <v>2561.35</v>
      </c>
      <c r="DO57" s="318"/>
      <c r="DP57" s="318"/>
      <c r="DQ57" s="318"/>
      <c r="DR57" s="318"/>
      <c r="DS57" s="318"/>
      <c r="DT57" s="318"/>
      <c r="DU57" s="318"/>
      <c r="DV57" s="318"/>
      <c r="DW57" s="318"/>
      <c r="DX57" s="318"/>
      <c r="DY57" s="318"/>
      <c r="DZ57" s="318"/>
      <c r="EA57" s="318"/>
      <c r="EB57" s="318"/>
      <c r="EC57" s="318"/>
      <c r="ED57" s="326" t="n">
        <f aca="false">(BK57+CC57+CV57+DN57)*0.8</f>
        <v>8709.44</v>
      </c>
      <c r="EE57" s="326"/>
      <c r="EF57" s="326"/>
      <c r="EG57" s="326"/>
      <c r="EH57" s="326"/>
      <c r="EI57" s="326"/>
      <c r="EJ57" s="326"/>
      <c r="EK57" s="326"/>
      <c r="EL57" s="326"/>
      <c r="EM57" s="326"/>
      <c r="EN57" s="326"/>
      <c r="EO57" s="326"/>
      <c r="EP57" s="326"/>
      <c r="EQ57" s="326"/>
      <c r="ER57" s="326"/>
      <c r="ES57" s="326"/>
      <c r="ET57" s="326" t="n">
        <f aca="false">(BK57+CC57+CV57+DN57)*0.5</f>
        <v>5443.4</v>
      </c>
      <c r="EU57" s="326"/>
      <c r="EV57" s="326"/>
      <c r="EW57" s="326"/>
      <c r="EX57" s="326"/>
      <c r="EY57" s="326"/>
      <c r="EZ57" s="326"/>
      <c r="FA57" s="326"/>
      <c r="FB57" s="326"/>
      <c r="FC57" s="326"/>
      <c r="FD57" s="326"/>
      <c r="FE57" s="326"/>
      <c r="FF57" s="326"/>
      <c r="FG57" s="326"/>
      <c r="FH57" s="326"/>
      <c r="FI57" s="326"/>
      <c r="FJ57" s="326"/>
      <c r="FK57" s="318" t="n">
        <f aca="false">(AT57+ED57+ET57)*12*AD57</f>
        <v>1078957.92</v>
      </c>
      <c r="FL57" s="318"/>
      <c r="FM57" s="318"/>
      <c r="FP57" s="322"/>
      <c r="FQ57" s="322"/>
      <c r="FR57" s="322"/>
      <c r="FS57" s="322"/>
      <c r="FT57" s="322"/>
      <c r="FU57" s="322"/>
      <c r="FV57" s="322"/>
      <c r="FW57" s="322"/>
      <c r="FX57" s="322"/>
      <c r="FY57" s="322"/>
      <c r="FZ57" s="322"/>
      <c r="GA57" s="322"/>
      <c r="GB57" s="322"/>
      <c r="GC57" s="322"/>
      <c r="GD57" s="322"/>
      <c r="GE57" s="322"/>
      <c r="GF57" s="322"/>
      <c r="GG57" s="322"/>
      <c r="GH57" s="322"/>
      <c r="GI57" s="322"/>
      <c r="GJ57" s="322"/>
      <c r="GK57" s="322"/>
      <c r="GL57" s="322"/>
      <c r="GM57" s="322"/>
      <c r="GN57" s="322"/>
      <c r="GO57" s="322"/>
      <c r="GP57" s="322"/>
      <c r="GQ57" s="322"/>
      <c r="GR57" s="322"/>
      <c r="GS57" s="322"/>
      <c r="GT57" s="322"/>
      <c r="GU57" s="322"/>
    </row>
    <row r="58" s="327" customFormat="true" ht="12.75" hidden="false" customHeight="true" outlineLevel="0" collapsed="false">
      <c r="A58" s="336" t="s">
        <v>449</v>
      </c>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26" t="n">
        <f aca="false">SUM(AD38:AS57)</f>
        <v>38.5</v>
      </c>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6"/>
      <c r="CG58" s="326"/>
      <c r="CH58" s="326"/>
      <c r="CI58" s="326"/>
      <c r="CJ58" s="326"/>
      <c r="CK58" s="326"/>
      <c r="CL58" s="326"/>
      <c r="CM58" s="326"/>
      <c r="CN58" s="326"/>
      <c r="CO58" s="326"/>
      <c r="CP58" s="326"/>
      <c r="CQ58" s="326"/>
      <c r="CR58" s="326"/>
      <c r="CS58" s="326"/>
      <c r="CT58" s="326"/>
      <c r="CU58" s="326"/>
      <c r="CV58" s="326"/>
      <c r="CW58" s="326"/>
      <c r="CX58" s="326"/>
      <c r="CY58" s="326"/>
      <c r="CZ58" s="326"/>
      <c r="DA58" s="326"/>
      <c r="DB58" s="326"/>
      <c r="DC58" s="326"/>
      <c r="DD58" s="326"/>
      <c r="DE58" s="326"/>
      <c r="DF58" s="326"/>
      <c r="DG58" s="326"/>
      <c r="DH58" s="326"/>
      <c r="DI58" s="326"/>
      <c r="DJ58" s="326"/>
      <c r="DK58" s="326"/>
      <c r="DL58" s="326"/>
      <c r="DM58" s="326"/>
      <c r="DN58" s="326"/>
      <c r="DO58" s="326"/>
      <c r="DP58" s="326"/>
      <c r="DQ58" s="326"/>
      <c r="DR58" s="326"/>
      <c r="DS58" s="326"/>
      <c r="DT58" s="326"/>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6"/>
      <c r="FG58" s="326"/>
      <c r="FH58" s="326"/>
      <c r="FI58" s="326"/>
      <c r="FJ58" s="326"/>
      <c r="FK58" s="326" t="n">
        <f aca="false">SUM(FK38:FM57)</f>
        <v>17554751.99544</v>
      </c>
      <c r="FL58" s="326"/>
      <c r="FM58" s="326"/>
      <c r="FY58" s="328"/>
      <c r="FZ58" s="328"/>
      <c r="GA58" s="328"/>
      <c r="GB58" s="328"/>
      <c r="GC58" s="328"/>
      <c r="GD58" s="328"/>
      <c r="GE58" s="328"/>
      <c r="GF58" s="328"/>
      <c r="GG58" s="328"/>
      <c r="GH58" s="328"/>
      <c r="GI58" s="328"/>
      <c r="GJ58" s="328"/>
      <c r="GK58" s="328"/>
      <c r="GL58" s="328"/>
      <c r="GM58" s="328"/>
      <c r="GN58" s="328"/>
      <c r="GO58" s="328"/>
      <c r="GP58" s="328"/>
      <c r="GQ58" s="328"/>
      <c r="GR58" s="328"/>
      <c r="GT58" s="341"/>
      <c r="GU58" s="341"/>
      <c r="GV58" s="341"/>
      <c r="GW58" s="341"/>
      <c r="GX58" s="341"/>
      <c r="GY58" s="341"/>
      <c r="GZ58" s="341"/>
      <c r="HA58" s="341"/>
      <c r="HB58" s="341"/>
      <c r="HC58" s="341"/>
      <c r="HD58" s="341"/>
      <c r="HE58" s="341"/>
    </row>
    <row r="59" s="327" customFormat="true" ht="12.75" hidden="false" customHeight="false" outlineLevel="0" collapsed="false">
      <c r="A59" s="325" t="s">
        <v>373</v>
      </c>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6" t="n">
        <f aca="false">AD17+AD31+AD36+AD58</f>
        <v>92.1</v>
      </c>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6"/>
      <c r="CP59" s="326"/>
      <c r="CQ59" s="326"/>
      <c r="CR59" s="326"/>
      <c r="CS59" s="326"/>
      <c r="CT59" s="326"/>
      <c r="CU59" s="326"/>
      <c r="CV59" s="326"/>
      <c r="CW59" s="326"/>
      <c r="CX59" s="326"/>
      <c r="CY59" s="326"/>
      <c r="CZ59" s="326"/>
      <c r="DA59" s="326"/>
      <c r="DB59" s="326"/>
      <c r="DC59" s="326"/>
      <c r="DD59" s="326"/>
      <c r="DE59" s="326"/>
      <c r="DF59" s="326"/>
      <c r="DG59" s="326"/>
      <c r="DH59" s="326"/>
      <c r="DI59" s="326"/>
      <c r="DJ59" s="326"/>
      <c r="DK59" s="326"/>
      <c r="DL59" s="326"/>
      <c r="DM59" s="326"/>
      <c r="DN59" s="326"/>
      <c r="DO59" s="326"/>
      <c r="DP59" s="326"/>
      <c r="DQ59" s="326"/>
      <c r="DR59" s="326"/>
      <c r="DS59" s="326"/>
      <c r="DT59" s="326"/>
      <c r="DU59" s="326"/>
      <c r="DV59" s="326"/>
      <c r="DW59" s="326"/>
      <c r="DX59" s="326"/>
      <c r="DY59" s="326"/>
      <c r="DZ59" s="326"/>
      <c r="EA59" s="326"/>
      <c r="EB59" s="326"/>
      <c r="EC59" s="326"/>
      <c r="ED59" s="326"/>
      <c r="EE59" s="326"/>
      <c r="EF59" s="326"/>
      <c r="EG59" s="326"/>
      <c r="EH59" s="326"/>
      <c r="EI59" s="326"/>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6"/>
      <c r="FG59" s="326"/>
      <c r="FH59" s="326"/>
      <c r="FI59" s="326"/>
      <c r="FJ59" s="326"/>
      <c r="FK59" s="326" t="n">
        <f aca="false">FK17+FK31+FK36+FK58</f>
        <v>57857351.991996</v>
      </c>
      <c r="FL59" s="326"/>
      <c r="FM59" s="326"/>
      <c r="FO59" s="328"/>
      <c r="FP59" s="328"/>
      <c r="FQ59" s="328"/>
      <c r="FR59" s="328"/>
      <c r="FS59" s="328"/>
      <c r="FT59" s="328"/>
      <c r="FU59" s="328"/>
      <c r="FV59" s="328"/>
      <c r="FW59" s="328"/>
      <c r="FX59" s="328"/>
      <c r="FY59" s="328"/>
      <c r="FZ59" s="328"/>
      <c r="GA59" s="338"/>
      <c r="GB59" s="338"/>
      <c r="GC59" s="338"/>
      <c r="GD59" s="338"/>
      <c r="GE59" s="338"/>
      <c r="GF59" s="338"/>
      <c r="GG59" s="338"/>
      <c r="GH59" s="338"/>
      <c r="GI59" s="338"/>
      <c r="GJ59" s="338"/>
      <c r="GK59" s="338"/>
      <c r="GL59" s="338"/>
      <c r="GM59" s="338"/>
      <c r="GN59" s="338"/>
      <c r="GO59" s="338"/>
      <c r="GP59" s="338"/>
      <c r="GQ59" s="338"/>
      <c r="GR59" s="338"/>
      <c r="GS59" s="338"/>
      <c r="GT59" s="338"/>
      <c r="GU59" s="338"/>
      <c r="GV59" s="338"/>
      <c r="GW59" s="338"/>
      <c r="GY59" s="328"/>
      <c r="GZ59" s="328"/>
      <c r="HA59" s="328"/>
      <c r="HB59" s="328"/>
      <c r="HC59" s="328"/>
      <c r="HD59" s="328"/>
      <c r="HE59" s="328"/>
      <c r="HF59" s="328"/>
      <c r="HG59" s="328"/>
      <c r="HH59" s="328"/>
      <c r="HI59" s="328"/>
      <c r="HJ59" s="328"/>
      <c r="HK59" s="328"/>
      <c r="HL59" s="328"/>
      <c r="HM59" s="328"/>
      <c r="HN59" s="328"/>
      <c r="HO59" s="328"/>
      <c r="HP59" s="328"/>
      <c r="HQ59" s="328"/>
    </row>
    <row r="60" customFormat="false" ht="15" hidden="false" customHeight="false" outlineLevel="0" collapsed="false">
      <c r="A60" s="305" t="s">
        <v>495</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6"/>
      <c r="FL60" s="306"/>
      <c r="FM60" s="306"/>
      <c r="FN60" s="306"/>
      <c r="FO60" s="306"/>
      <c r="FP60" s="306"/>
      <c r="FQ60" s="306"/>
      <c r="FR60" s="306"/>
      <c r="FS60" s="306"/>
      <c r="FT60" s="306"/>
      <c r="FU60" s="306"/>
      <c r="FV60" s="306"/>
      <c r="FW60" s="306"/>
      <c r="FX60" s="306"/>
      <c r="FY60" s="306"/>
      <c r="FZ60" s="306"/>
      <c r="GA60" s="306"/>
      <c r="GB60" s="306"/>
    </row>
    <row r="61" customFormat="false" ht="14.25" hidden="false" customHeight="false" outlineLevel="0" collapsed="false">
      <c r="A61" s="307" t="s">
        <v>496</v>
      </c>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row>
    <row r="62" customFormat="false" ht="14.25" hidden="false" customHeight="false" outlineLevel="0" collapsed="false">
      <c r="A62" s="307" t="s">
        <v>497</v>
      </c>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row>
    <row r="63" customFormat="false" ht="14.25" hidden="false" customHeight="false" outlineLevel="0" collapsed="false">
      <c r="A63" s="307" t="s">
        <v>420</v>
      </c>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8" t="s">
        <v>421</v>
      </c>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08"/>
      <c r="BO63" s="308"/>
      <c r="BP63" s="308"/>
      <c r="BQ63" s="308"/>
      <c r="BR63" s="308"/>
      <c r="BS63" s="308"/>
      <c r="BT63" s="308"/>
      <c r="BU63" s="308"/>
      <c r="BV63" s="308"/>
      <c r="BW63" s="308"/>
      <c r="BX63" s="308"/>
      <c r="BY63" s="308"/>
      <c r="BZ63" s="308"/>
      <c r="CA63" s="308"/>
      <c r="CB63" s="308"/>
      <c r="CC63" s="308"/>
      <c r="CD63" s="308"/>
      <c r="CE63" s="308"/>
      <c r="CF63" s="308"/>
      <c r="CG63" s="308"/>
      <c r="CH63" s="308"/>
      <c r="CI63" s="308"/>
      <c r="CJ63" s="308"/>
      <c r="CK63" s="308"/>
      <c r="CL63" s="308"/>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8"/>
      <c r="DI63" s="308"/>
      <c r="DJ63" s="308"/>
      <c r="DK63" s="308"/>
      <c r="DL63" s="308"/>
      <c r="DM63" s="308"/>
      <c r="DN63" s="308"/>
      <c r="DO63" s="308"/>
      <c r="DP63" s="308"/>
      <c r="DQ63" s="308"/>
      <c r="DR63" s="308"/>
      <c r="DS63" s="308"/>
      <c r="DT63" s="308"/>
      <c r="DU63" s="308"/>
      <c r="DV63" s="308"/>
      <c r="DW63" s="308"/>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7"/>
      <c r="FL63" s="307"/>
      <c r="FM63" s="307"/>
      <c r="FN63" s="307"/>
      <c r="FO63" s="307"/>
      <c r="FP63" s="307"/>
      <c r="FQ63" s="307"/>
      <c r="FR63" s="307"/>
      <c r="FS63" s="307"/>
      <c r="FT63" s="307"/>
      <c r="FU63" s="307"/>
      <c r="FV63" s="307"/>
      <c r="FW63" s="307"/>
      <c r="FX63" s="307"/>
      <c r="FY63" s="307"/>
      <c r="FZ63" s="307"/>
      <c r="GA63" s="307"/>
      <c r="GB63" s="307"/>
    </row>
    <row r="64" customFormat="false" ht="15" hidden="false" customHeight="false" outlineLevel="0" collapsed="false">
      <c r="A64" s="309"/>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row>
    <row r="65" s="346" customFormat="true" ht="14.25" hidden="false" customHeight="false" outlineLevel="0" collapsed="false">
      <c r="A65" s="307" t="s">
        <v>422</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45" t="s">
        <v>498</v>
      </c>
      <c r="AV65" s="345"/>
      <c r="AW65" s="345"/>
      <c r="AX65" s="345"/>
      <c r="AY65" s="345"/>
      <c r="AZ65" s="345"/>
      <c r="BA65" s="345"/>
      <c r="BB65" s="345"/>
      <c r="BC65" s="345"/>
      <c r="BD65" s="345"/>
      <c r="BE65" s="345"/>
      <c r="BF65" s="345"/>
      <c r="BG65" s="345"/>
      <c r="BH65" s="345"/>
      <c r="BI65" s="345"/>
      <c r="BJ65" s="345"/>
      <c r="BK65" s="345"/>
      <c r="BL65" s="345"/>
      <c r="BM65" s="345"/>
      <c r="BN65" s="345"/>
      <c r="BO65" s="345"/>
      <c r="BP65" s="345"/>
      <c r="BQ65" s="345"/>
      <c r="BR65" s="345"/>
      <c r="BS65" s="345"/>
      <c r="BT65" s="345"/>
      <c r="BU65" s="345"/>
      <c r="BV65" s="345"/>
      <c r="BW65" s="345"/>
      <c r="BX65" s="345"/>
      <c r="BY65" s="345"/>
      <c r="BZ65" s="345"/>
      <c r="CA65" s="345"/>
      <c r="CB65" s="345"/>
      <c r="CC65" s="345"/>
      <c r="CD65" s="345"/>
      <c r="CE65" s="345"/>
      <c r="CF65" s="345"/>
      <c r="CG65" s="345"/>
      <c r="CH65" s="345"/>
      <c r="CI65" s="345"/>
      <c r="CJ65" s="345"/>
      <c r="CK65" s="345"/>
      <c r="CL65" s="345"/>
      <c r="CM65" s="345"/>
      <c r="CN65" s="345"/>
      <c r="CO65" s="345"/>
      <c r="CP65" s="345"/>
      <c r="CQ65" s="345"/>
      <c r="CR65" s="345"/>
      <c r="CS65" s="345"/>
      <c r="CT65" s="345"/>
      <c r="CU65" s="345"/>
      <c r="CV65" s="345"/>
      <c r="CW65" s="345"/>
      <c r="CX65" s="345"/>
      <c r="CY65" s="345"/>
      <c r="CZ65" s="345"/>
      <c r="DA65" s="345"/>
      <c r="DB65" s="345"/>
      <c r="DC65" s="345"/>
      <c r="DD65" s="345"/>
      <c r="DE65" s="345"/>
      <c r="DF65" s="345"/>
      <c r="DG65" s="345"/>
      <c r="DH65" s="345"/>
      <c r="DI65" s="345"/>
      <c r="DJ65" s="345"/>
      <c r="DK65" s="345"/>
      <c r="DL65" s="345"/>
      <c r="DM65" s="345"/>
      <c r="DN65" s="345"/>
      <c r="DO65" s="345"/>
      <c r="DP65" s="345"/>
      <c r="DQ65" s="345"/>
      <c r="DR65" s="345"/>
      <c r="DS65" s="345"/>
      <c r="DT65" s="345"/>
      <c r="DU65" s="345"/>
      <c r="DV65" s="345"/>
      <c r="DW65" s="345"/>
      <c r="DX65" s="345"/>
      <c r="DY65" s="345"/>
      <c r="DZ65" s="345"/>
      <c r="EA65" s="345"/>
      <c r="EB65" s="345"/>
      <c r="EC65" s="345"/>
      <c r="ED65" s="345"/>
      <c r="EE65" s="345"/>
      <c r="EF65" s="345"/>
      <c r="EG65" s="345"/>
      <c r="EH65" s="345"/>
      <c r="EI65" s="345"/>
      <c r="EJ65" s="345"/>
      <c r="EK65" s="345"/>
      <c r="EL65" s="345"/>
      <c r="EM65" s="345"/>
      <c r="EN65" s="345"/>
      <c r="EO65" s="345"/>
      <c r="EP65" s="345"/>
      <c r="EQ65" s="345"/>
      <c r="ER65" s="345"/>
      <c r="ES65" s="345"/>
      <c r="ET65" s="345"/>
      <c r="EU65" s="345"/>
      <c r="EV65" s="345"/>
      <c r="EW65" s="345"/>
      <c r="EX65" s="345"/>
      <c r="EY65" s="345"/>
      <c r="EZ65" s="345"/>
      <c r="FA65" s="345"/>
      <c r="FB65" s="345"/>
      <c r="FC65" s="345"/>
      <c r="FD65" s="345"/>
      <c r="FE65" s="345"/>
      <c r="FF65" s="345"/>
      <c r="FG65" s="345"/>
      <c r="FH65" s="345"/>
      <c r="FI65" s="345"/>
      <c r="FJ65" s="345"/>
      <c r="FK65" s="307"/>
      <c r="FL65" s="307"/>
      <c r="FM65" s="307"/>
      <c r="FN65" s="307"/>
      <c r="FO65" s="307"/>
      <c r="FP65" s="307"/>
      <c r="FQ65" s="307"/>
      <c r="FR65" s="307"/>
      <c r="FS65" s="307"/>
      <c r="FT65" s="307"/>
      <c r="FU65" s="307"/>
      <c r="FV65" s="307"/>
      <c r="FW65" s="307"/>
      <c r="FX65" s="307"/>
      <c r="FY65" s="307"/>
      <c r="FZ65" s="307"/>
      <c r="GA65" s="307"/>
      <c r="GB65" s="307"/>
    </row>
    <row r="66" customFormat="false" ht="12.75" hidden="false" customHeight="true" outlineLevel="0" collapsed="false">
      <c r="A66" s="311" t="s">
        <v>387</v>
      </c>
      <c r="B66" s="311"/>
      <c r="C66" s="311"/>
      <c r="D66" s="311"/>
      <c r="E66" s="311"/>
      <c r="F66" s="311"/>
      <c r="G66" s="311" t="s">
        <v>424</v>
      </c>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t="s">
        <v>425</v>
      </c>
      <c r="AE66" s="311"/>
      <c r="AF66" s="311"/>
      <c r="AG66" s="311"/>
      <c r="AH66" s="311"/>
      <c r="AI66" s="311"/>
      <c r="AJ66" s="311"/>
      <c r="AK66" s="311"/>
      <c r="AL66" s="311"/>
      <c r="AM66" s="311"/>
      <c r="AN66" s="311"/>
      <c r="AO66" s="311"/>
      <c r="AP66" s="311"/>
      <c r="AQ66" s="311"/>
      <c r="AR66" s="311"/>
      <c r="AS66" s="311"/>
      <c r="AT66" s="311" t="s">
        <v>426</v>
      </c>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t="s">
        <v>499</v>
      </c>
      <c r="DO66" s="311"/>
      <c r="DP66" s="311"/>
      <c r="DQ66" s="311"/>
      <c r="DR66" s="311"/>
      <c r="DS66" s="311"/>
      <c r="DT66" s="311"/>
      <c r="DU66" s="311"/>
      <c r="DV66" s="311"/>
      <c r="DW66" s="311"/>
      <c r="DX66" s="311"/>
      <c r="DY66" s="311"/>
      <c r="DZ66" s="311"/>
      <c r="EA66" s="311"/>
      <c r="EB66" s="311"/>
      <c r="EC66" s="311"/>
      <c r="ED66" s="311" t="s">
        <v>427</v>
      </c>
      <c r="EE66" s="311"/>
      <c r="EF66" s="311"/>
      <c r="EG66" s="311"/>
      <c r="EH66" s="311"/>
      <c r="EI66" s="311"/>
      <c r="EJ66" s="311"/>
      <c r="EK66" s="311"/>
      <c r="EL66" s="311"/>
      <c r="EM66" s="311"/>
      <c r="EN66" s="311"/>
      <c r="EO66" s="311"/>
      <c r="EP66" s="311"/>
      <c r="EQ66" s="311"/>
      <c r="ER66" s="311"/>
      <c r="ES66" s="311"/>
      <c r="ET66" s="311" t="s">
        <v>500</v>
      </c>
      <c r="EU66" s="311"/>
      <c r="EV66" s="311"/>
      <c r="EW66" s="311"/>
      <c r="EX66" s="311"/>
      <c r="EY66" s="311"/>
      <c r="EZ66" s="311"/>
      <c r="FA66" s="311"/>
      <c r="FB66" s="311"/>
      <c r="FC66" s="311"/>
      <c r="FD66" s="311"/>
      <c r="FE66" s="311"/>
      <c r="FF66" s="311"/>
      <c r="FG66" s="311"/>
      <c r="FH66" s="311"/>
      <c r="FI66" s="311"/>
      <c r="FJ66" s="311"/>
      <c r="FK66" s="311" t="s">
        <v>501</v>
      </c>
      <c r="FL66" s="311"/>
      <c r="FM66" s="311"/>
      <c r="FN66" s="312"/>
      <c r="FO66" s="312"/>
      <c r="FP66" s="312"/>
      <c r="FQ66" s="312"/>
      <c r="FR66" s="312"/>
      <c r="FS66" s="312"/>
      <c r="FT66" s="312"/>
      <c r="FU66" s="312"/>
      <c r="FV66" s="312"/>
      <c r="FW66" s="312"/>
      <c r="FX66" s="312"/>
      <c r="FY66" s="312"/>
      <c r="FZ66" s="312"/>
      <c r="GA66" s="312"/>
      <c r="GB66" s="312"/>
    </row>
    <row r="67" customFormat="false" ht="12.75" hidden="false" customHeight="true" outlineLevel="0" collapsed="false">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t="s">
        <v>430</v>
      </c>
      <c r="AU67" s="311"/>
      <c r="AV67" s="311"/>
      <c r="AW67" s="311"/>
      <c r="AX67" s="311"/>
      <c r="AY67" s="311"/>
      <c r="AZ67" s="311"/>
      <c r="BA67" s="311"/>
      <c r="BB67" s="311"/>
      <c r="BC67" s="311"/>
      <c r="BD67" s="311"/>
      <c r="BE67" s="311"/>
      <c r="BF67" s="311"/>
      <c r="BG67" s="311"/>
      <c r="BH67" s="311"/>
      <c r="BI67" s="311"/>
      <c r="BJ67" s="311"/>
      <c r="BK67" s="311" t="s">
        <v>51</v>
      </c>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2"/>
      <c r="FO67" s="312"/>
      <c r="FP67" s="312"/>
      <c r="FQ67" s="312"/>
      <c r="FR67" s="312"/>
      <c r="FS67" s="312"/>
      <c r="FT67" s="312"/>
      <c r="FU67" s="312"/>
      <c r="FV67" s="312"/>
      <c r="FW67" s="312"/>
      <c r="FX67" s="312"/>
      <c r="FY67" s="312"/>
      <c r="FZ67" s="312"/>
      <c r="GA67" s="312"/>
      <c r="GB67" s="312"/>
    </row>
    <row r="68" customFormat="false" ht="24" hidden="false" customHeight="true" outlineLevel="0" collapsed="false">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t="s">
        <v>431</v>
      </c>
      <c r="BL68" s="311"/>
      <c r="BM68" s="311"/>
      <c r="BN68" s="311"/>
      <c r="BO68" s="311"/>
      <c r="BP68" s="311"/>
      <c r="BQ68" s="311"/>
      <c r="BR68" s="311"/>
      <c r="BS68" s="311"/>
      <c r="BT68" s="311"/>
      <c r="BU68" s="311"/>
      <c r="BV68" s="311"/>
      <c r="BW68" s="311"/>
      <c r="BX68" s="311"/>
      <c r="BY68" s="311"/>
      <c r="BZ68" s="311"/>
      <c r="CA68" s="311"/>
      <c r="CB68" s="311"/>
      <c r="CC68" s="311" t="s">
        <v>432</v>
      </c>
      <c r="CD68" s="311"/>
      <c r="CE68" s="311"/>
      <c r="CF68" s="311"/>
      <c r="CG68" s="311"/>
      <c r="CH68" s="311"/>
      <c r="CI68" s="311"/>
      <c r="CJ68" s="311"/>
      <c r="CK68" s="311"/>
      <c r="CL68" s="311"/>
      <c r="CM68" s="311"/>
      <c r="CN68" s="311"/>
      <c r="CO68" s="311"/>
      <c r="CP68" s="311"/>
      <c r="CQ68" s="311"/>
      <c r="CR68" s="311"/>
      <c r="CS68" s="311"/>
      <c r="CT68" s="311"/>
      <c r="CU68" s="311"/>
      <c r="CV68" s="311" t="s">
        <v>433</v>
      </c>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2"/>
      <c r="FO68" s="312"/>
      <c r="FP68" s="312"/>
      <c r="FQ68" s="312"/>
      <c r="FR68" s="312"/>
      <c r="FS68" s="312"/>
      <c r="FT68" s="312"/>
      <c r="FU68" s="312"/>
      <c r="FV68" s="312"/>
      <c r="FW68" s="312"/>
      <c r="FX68" s="312"/>
      <c r="FY68" s="312"/>
      <c r="FZ68" s="312"/>
      <c r="GA68" s="312"/>
      <c r="GB68" s="312"/>
    </row>
    <row r="69" customFormat="false" ht="12.75" hidden="false" customHeight="false" outlineLevel="0" collapsed="false">
      <c r="A69" s="313" t="n">
        <v>1</v>
      </c>
      <c r="B69" s="313"/>
      <c r="C69" s="313"/>
      <c r="D69" s="313"/>
      <c r="E69" s="313"/>
      <c r="F69" s="313"/>
      <c r="G69" s="313" t="n">
        <v>2</v>
      </c>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t="n">
        <v>3</v>
      </c>
      <c r="AE69" s="313"/>
      <c r="AF69" s="313"/>
      <c r="AG69" s="313"/>
      <c r="AH69" s="313"/>
      <c r="AI69" s="313"/>
      <c r="AJ69" s="313"/>
      <c r="AK69" s="313"/>
      <c r="AL69" s="313"/>
      <c r="AM69" s="313"/>
      <c r="AN69" s="313"/>
      <c r="AO69" s="313"/>
      <c r="AP69" s="313"/>
      <c r="AQ69" s="313"/>
      <c r="AR69" s="313"/>
      <c r="AS69" s="313"/>
      <c r="AT69" s="313" t="n">
        <v>4</v>
      </c>
      <c r="AU69" s="313"/>
      <c r="AV69" s="313"/>
      <c r="AW69" s="313"/>
      <c r="AX69" s="313"/>
      <c r="AY69" s="313"/>
      <c r="AZ69" s="313"/>
      <c r="BA69" s="313"/>
      <c r="BB69" s="313"/>
      <c r="BC69" s="313"/>
      <c r="BD69" s="313"/>
      <c r="BE69" s="313"/>
      <c r="BF69" s="313"/>
      <c r="BG69" s="313"/>
      <c r="BH69" s="313"/>
      <c r="BI69" s="313"/>
      <c r="BJ69" s="313"/>
      <c r="BK69" s="313" t="n">
        <v>5</v>
      </c>
      <c r="BL69" s="313"/>
      <c r="BM69" s="313"/>
      <c r="BN69" s="313"/>
      <c r="BO69" s="313"/>
      <c r="BP69" s="313"/>
      <c r="BQ69" s="313"/>
      <c r="BR69" s="313"/>
      <c r="BS69" s="313"/>
      <c r="BT69" s="313"/>
      <c r="BU69" s="313"/>
      <c r="BV69" s="313"/>
      <c r="BW69" s="313"/>
      <c r="BX69" s="313"/>
      <c r="BY69" s="313"/>
      <c r="BZ69" s="313"/>
      <c r="CA69" s="313"/>
      <c r="CB69" s="313"/>
      <c r="CC69" s="313" t="n">
        <v>6</v>
      </c>
      <c r="CD69" s="313"/>
      <c r="CE69" s="313"/>
      <c r="CF69" s="313"/>
      <c r="CG69" s="313"/>
      <c r="CH69" s="313"/>
      <c r="CI69" s="313"/>
      <c r="CJ69" s="313"/>
      <c r="CK69" s="313"/>
      <c r="CL69" s="313"/>
      <c r="CM69" s="313"/>
      <c r="CN69" s="313"/>
      <c r="CO69" s="313"/>
      <c r="CP69" s="313"/>
      <c r="CQ69" s="313"/>
      <c r="CR69" s="313"/>
      <c r="CS69" s="313"/>
      <c r="CT69" s="313"/>
      <c r="CU69" s="313"/>
      <c r="CV69" s="313" t="n">
        <v>7</v>
      </c>
      <c r="CW69" s="313"/>
      <c r="CX69" s="313"/>
      <c r="CY69" s="313"/>
      <c r="CZ69" s="313"/>
      <c r="DA69" s="313"/>
      <c r="DB69" s="313"/>
      <c r="DC69" s="313"/>
      <c r="DD69" s="313"/>
      <c r="DE69" s="313"/>
      <c r="DF69" s="313"/>
      <c r="DG69" s="313"/>
      <c r="DH69" s="313"/>
      <c r="DI69" s="313"/>
      <c r="DJ69" s="313"/>
      <c r="DK69" s="313"/>
      <c r="DL69" s="313"/>
      <c r="DM69" s="313"/>
      <c r="DN69" s="313" t="n">
        <v>8</v>
      </c>
      <c r="DO69" s="313"/>
      <c r="DP69" s="313"/>
      <c r="DQ69" s="313"/>
      <c r="DR69" s="313"/>
      <c r="DS69" s="313"/>
      <c r="DT69" s="313"/>
      <c r="DU69" s="313"/>
      <c r="DV69" s="313"/>
      <c r="DW69" s="313"/>
      <c r="DX69" s="313"/>
      <c r="DY69" s="313"/>
      <c r="DZ69" s="313"/>
      <c r="EA69" s="313"/>
      <c r="EB69" s="313"/>
      <c r="EC69" s="313"/>
      <c r="ED69" s="313" t="n">
        <v>9</v>
      </c>
      <c r="EE69" s="313"/>
      <c r="EF69" s="313"/>
      <c r="EG69" s="313"/>
      <c r="EH69" s="313"/>
      <c r="EI69" s="313"/>
      <c r="EJ69" s="313"/>
      <c r="EK69" s="313"/>
      <c r="EL69" s="313"/>
      <c r="EM69" s="313"/>
      <c r="EN69" s="313"/>
      <c r="EO69" s="313"/>
      <c r="EP69" s="313"/>
      <c r="EQ69" s="313"/>
      <c r="ER69" s="313"/>
      <c r="ES69" s="313"/>
      <c r="ET69" s="313" t="n">
        <v>10</v>
      </c>
      <c r="EU69" s="313"/>
      <c r="EV69" s="313"/>
      <c r="EW69" s="313"/>
      <c r="EX69" s="313"/>
      <c r="EY69" s="313"/>
      <c r="EZ69" s="313"/>
      <c r="FA69" s="313"/>
      <c r="FB69" s="313"/>
      <c r="FC69" s="313"/>
      <c r="FD69" s="313"/>
      <c r="FE69" s="313"/>
      <c r="FF69" s="313"/>
      <c r="FG69" s="313"/>
      <c r="FH69" s="313"/>
      <c r="FI69" s="313"/>
      <c r="FJ69" s="313"/>
      <c r="FK69" s="313" t="n">
        <v>11</v>
      </c>
      <c r="FL69" s="313"/>
      <c r="FM69" s="313"/>
      <c r="FN69" s="314"/>
      <c r="FO69" s="314"/>
      <c r="FP69" s="314"/>
      <c r="FQ69" s="314"/>
      <c r="FR69" s="314"/>
      <c r="FS69" s="314"/>
      <c r="FT69" s="314"/>
      <c r="FU69" s="314"/>
      <c r="FV69" s="314"/>
      <c r="FW69" s="314"/>
      <c r="FX69" s="314"/>
      <c r="FY69" s="314"/>
      <c r="FZ69" s="314"/>
      <c r="GA69" s="314"/>
      <c r="GB69" s="314"/>
    </row>
    <row r="70" customFormat="false" ht="12.75" hidden="false" customHeight="true" outlineLevel="0" collapsed="false">
      <c r="A70" s="323" t="s">
        <v>446</v>
      </c>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3"/>
      <c r="BW70" s="323"/>
      <c r="BX70" s="323"/>
      <c r="BY70" s="323"/>
      <c r="BZ70" s="323"/>
      <c r="CA70" s="323"/>
      <c r="CB70" s="323"/>
      <c r="CC70" s="323"/>
      <c r="CD70" s="323"/>
      <c r="CE70" s="323"/>
      <c r="CF70" s="323"/>
      <c r="CG70" s="323"/>
      <c r="CH70" s="323"/>
      <c r="CI70" s="323"/>
      <c r="CJ70" s="323"/>
      <c r="CK70" s="323"/>
      <c r="CL70" s="323"/>
      <c r="CM70" s="323"/>
      <c r="CN70" s="323"/>
      <c r="CO70" s="323"/>
      <c r="CP70" s="323"/>
      <c r="CQ70" s="323"/>
      <c r="CR70" s="323"/>
      <c r="CS70" s="323"/>
      <c r="CT70" s="323"/>
      <c r="CU70" s="323"/>
      <c r="CV70" s="323"/>
      <c r="CW70" s="323"/>
      <c r="CX70" s="323"/>
      <c r="CY70" s="323"/>
      <c r="CZ70" s="323"/>
      <c r="DA70" s="323"/>
      <c r="DB70" s="323"/>
      <c r="DC70" s="323"/>
      <c r="DD70" s="323"/>
      <c r="DE70" s="323"/>
      <c r="DF70" s="323"/>
      <c r="DG70" s="323"/>
      <c r="DH70" s="323"/>
      <c r="DI70" s="323"/>
      <c r="DJ70" s="323"/>
      <c r="DK70" s="323"/>
      <c r="DL70" s="323"/>
      <c r="DM70" s="323"/>
      <c r="DN70" s="323"/>
      <c r="DO70" s="323"/>
      <c r="DP70" s="323"/>
      <c r="DQ70" s="323"/>
      <c r="DR70" s="323"/>
      <c r="DS70" s="323"/>
      <c r="DT70" s="323"/>
      <c r="DU70" s="323"/>
      <c r="DV70" s="323"/>
      <c r="DW70" s="323"/>
      <c r="DX70" s="323"/>
      <c r="DY70" s="323"/>
      <c r="DZ70" s="323"/>
      <c r="EA70" s="323"/>
      <c r="EB70" s="323"/>
      <c r="EC70" s="323"/>
      <c r="ED70" s="323"/>
      <c r="EE70" s="323"/>
      <c r="EF70" s="323"/>
      <c r="EG70" s="323"/>
      <c r="EH70" s="323"/>
      <c r="EI70" s="323"/>
      <c r="EJ70" s="323"/>
      <c r="EK70" s="323"/>
      <c r="EL70" s="323"/>
      <c r="EM70" s="323"/>
      <c r="EN70" s="323"/>
      <c r="EO70" s="323"/>
      <c r="EP70" s="323"/>
      <c r="EQ70" s="323"/>
      <c r="ER70" s="323"/>
      <c r="ES70" s="323"/>
      <c r="ET70" s="323"/>
      <c r="EU70" s="323"/>
      <c r="EV70" s="323"/>
      <c r="EW70" s="323"/>
      <c r="EX70" s="323"/>
      <c r="EY70" s="323"/>
      <c r="EZ70" s="323"/>
      <c r="FA70" s="323"/>
      <c r="FB70" s="323"/>
      <c r="FC70" s="323"/>
      <c r="FD70" s="323"/>
      <c r="FE70" s="323"/>
      <c r="FF70" s="323"/>
      <c r="FG70" s="323"/>
      <c r="FH70" s="323"/>
      <c r="FI70" s="323"/>
      <c r="FJ70" s="323"/>
      <c r="FK70" s="347"/>
      <c r="FL70" s="347"/>
      <c r="FM70" s="347"/>
    </row>
    <row r="71" customFormat="false" ht="12.75" hidden="false" customHeight="true" outlineLevel="0" collapsed="false">
      <c r="A71" s="316" t="s">
        <v>502</v>
      </c>
      <c r="B71" s="316"/>
      <c r="C71" s="316"/>
      <c r="D71" s="316"/>
      <c r="E71" s="316"/>
      <c r="F71" s="316"/>
      <c r="G71" s="317" t="s">
        <v>484</v>
      </c>
      <c r="H71" s="317"/>
      <c r="I71" s="317"/>
      <c r="J71" s="317"/>
      <c r="K71" s="317"/>
      <c r="L71" s="317"/>
      <c r="M71" s="317"/>
      <c r="N71" s="317"/>
      <c r="O71" s="317"/>
      <c r="P71" s="317"/>
      <c r="Q71" s="317"/>
      <c r="R71" s="317"/>
      <c r="S71" s="317"/>
      <c r="T71" s="317"/>
      <c r="U71" s="317"/>
      <c r="V71" s="317"/>
      <c r="W71" s="317"/>
      <c r="X71" s="317"/>
      <c r="Y71" s="317"/>
      <c r="Z71" s="317"/>
      <c r="AA71" s="317"/>
      <c r="AB71" s="317"/>
      <c r="AC71" s="317"/>
      <c r="AD71" s="318" t="n">
        <v>3</v>
      </c>
      <c r="AE71" s="318"/>
      <c r="AF71" s="318"/>
      <c r="AG71" s="318"/>
      <c r="AH71" s="318"/>
      <c r="AI71" s="318"/>
      <c r="AJ71" s="318"/>
      <c r="AK71" s="318"/>
      <c r="AL71" s="318"/>
      <c r="AM71" s="318"/>
      <c r="AN71" s="318"/>
      <c r="AO71" s="318"/>
      <c r="AP71" s="318"/>
      <c r="AQ71" s="318"/>
      <c r="AR71" s="318"/>
      <c r="AS71" s="318"/>
      <c r="AT71" s="326" t="n">
        <f aca="false">BK71+CC71+CV71</f>
        <v>20599.652</v>
      </c>
      <c r="AU71" s="326"/>
      <c r="AV71" s="326"/>
      <c r="AW71" s="326"/>
      <c r="AX71" s="326"/>
      <c r="AY71" s="326"/>
      <c r="AZ71" s="326"/>
      <c r="BA71" s="326"/>
      <c r="BB71" s="326"/>
      <c r="BC71" s="326"/>
      <c r="BD71" s="326"/>
      <c r="BE71" s="326"/>
      <c r="BF71" s="326"/>
      <c r="BG71" s="326"/>
      <c r="BH71" s="326"/>
      <c r="BI71" s="326"/>
      <c r="BJ71" s="326"/>
      <c r="BK71" s="318" t="n">
        <v>6969</v>
      </c>
      <c r="BL71" s="318"/>
      <c r="BM71" s="318"/>
      <c r="BN71" s="318"/>
      <c r="BO71" s="318"/>
      <c r="BP71" s="318"/>
      <c r="BQ71" s="318"/>
      <c r="BR71" s="318"/>
      <c r="BS71" s="318"/>
      <c r="BT71" s="318"/>
      <c r="BU71" s="318"/>
      <c r="BV71" s="318"/>
      <c r="BW71" s="318"/>
      <c r="BX71" s="318"/>
      <c r="BY71" s="318"/>
      <c r="BZ71" s="318"/>
      <c r="CA71" s="318"/>
      <c r="CB71" s="318"/>
      <c r="CC71" s="318" t="n">
        <v>2191.502</v>
      </c>
      <c r="CD71" s="318"/>
      <c r="CE71" s="318"/>
      <c r="CF71" s="318"/>
      <c r="CG71" s="318"/>
      <c r="CH71" s="318"/>
      <c r="CI71" s="318"/>
      <c r="CJ71" s="318"/>
      <c r="CK71" s="318"/>
      <c r="CL71" s="318"/>
      <c r="CM71" s="318"/>
      <c r="CN71" s="318"/>
      <c r="CO71" s="318"/>
      <c r="CP71" s="318"/>
      <c r="CQ71" s="318"/>
      <c r="CR71" s="318"/>
      <c r="CS71" s="318"/>
      <c r="CT71" s="318"/>
      <c r="CU71" s="318"/>
      <c r="CV71" s="318" t="n">
        <f aca="false">BK71*35%+9000</f>
        <v>11439.15</v>
      </c>
      <c r="CW71" s="318"/>
      <c r="CX71" s="318"/>
      <c r="CY71" s="318"/>
      <c r="CZ71" s="318"/>
      <c r="DA71" s="318"/>
      <c r="DB71" s="318"/>
      <c r="DC71" s="318"/>
      <c r="DD71" s="318"/>
      <c r="DE71" s="318"/>
      <c r="DF71" s="318"/>
      <c r="DG71" s="318"/>
      <c r="DH71" s="318"/>
      <c r="DI71" s="318"/>
      <c r="DJ71" s="318"/>
      <c r="DK71" s="318"/>
      <c r="DL71" s="318"/>
      <c r="DM71" s="318"/>
      <c r="DN71" s="318" t="n">
        <v>3256</v>
      </c>
      <c r="DO71" s="318"/>
      <c r="DP71" s="318"/>
      <c r="DQ71" s="318"/>
      <c r="DR71" s="318"/>
      <c r="DS71" s="318"/>
      <c r="DT71" s="318"/>
      <c r="DU71" s="318"/>
      <c r="DV71" s="318"/>
      <c r="DW71" s="318"/>
      <c r="DX71" s="318"/>
      <c r="DY71" s="318"/>
      <c r="DZ71" s="318"/>
      <c r="EA71" s="318"/>
      <c r="EB71" s="318"/>
      <c r="EC71" s="318"/>
      <c r="ED71" s="326" t="n">
        <f aca="false">(BK71+CC71+CV71+DN71)*0.8</f>
        <v>19084.5216</v>
      </c>
      <c r="EE71" s="326"/>
      <c r="EF71" s="326"/>
      <c r="EG71" s="326"/>
      <c r="EH71" s="326"/>
      <c r="EI71" s="326"/>
      <c r="EJ71" s="326"/>
      <c r="EK71" s="326"/>
      <c r="EL71" s="326"/>
      <c r="EM71" s="326"/>
      <c r="EN71" s="326"/>
      <c r="EO71" s="326"/>
      <c r="EP71" s="326"/>
      <c r="EQ71" s="326"/>
      <c r="ER71" s="326"/>
      <c r="ES71" s="326"/>
      <c r="ET71" s="326" t="n">
        <f aca="false">(BK71+CC71+CV71+DN71)*0.5</f>
        <v>11927.826</v>
      </c>
      <c r="EU71" s="326"/>
      <c r="EV71" s="326"/>
      <c r="EW71" s="326"/>
      <c r="EX71" s="326"/>
      <c r="EY71" s="326"/>
      <c r="EZ71" s="326"/>
      <c r="FA71" s="326"/>
      <c r="FB71" s="326"/>
      <c r="FC71" s="326"/>
      <c r="FD71" s="326"/>
      <c r="FE71" s="326"/>
      <c r="FF71" s="326"/>
      <c r="FG71" s="326"/>
      <c r="FH71" s="326"/>
      <c r="FI71" s="326"/>
      <c r="FJ71" s="326"/>
      <c r="FK71" s="348" t="n">
        <f aca="false">(AT71+ED71+ET71)*12*AD71</f>
        <v>1858031.9856</v>
      </c>
      <c r="FL71" s="348"/>
      <c r="FM71" s="348"/>
      <c r="FO71" s="349" t="n">
        <v>1858031.99</v>
      </c>
      <c r="FP71" s="349"/>
      <c r="FQ71" s="349"/>
      <c r="FR71" s="349"/>
      <c r="FS71" s="349"/>
      <c r="FT71" s="349"/>
      <c r="FU71" s="349"/>
      <c r="FV71" s="349"/>
      <c r="FW71" s="349"/>
      <c r="FX71" s="349"/>
    </row>
    <row r="72" customFormat="false" ht="12.75" hidden="false" customHeight="true" outlineLevel="0" collapsed="false">
      <c r="A72" s="336" t="s">
        <v>449</v>
      </c>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26" t="n">
        <f aca="false">AD71</f>
        <v>3</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326"/>
      <c r="DI72" s="326"/>
      <c r="DJ72" s="326"/>
      <c r="DK72" s="326"/>
      <c r="DL72" s="326"/>
      <c r="DM72" s="326"/>
      <c r="DN72" s="326"/>
      <c r="DO72" s="326"/>
      <c r="DP72" s="326"/>
      <c r="DQ72" s="326"/>
      <c r="DR72" s="326"/>
      <c r="DS72" s="326"/>
      <c r="DT72" s="326"/>
      <c r="DU72" s="326"/>
      <c r="DV72" s="326"/>
      <c r="DW72" s="326"/>
      <c r="DX72" s="326"/>
      <c r="DY72" s="326"/>
      <c r="DZ72" s="326"/>
      <c r="EA72" s="326"/>
      <c r="EB72" s="326"/>
      <c r="EC72" s="326"/>
      <c r="ED72" s="326"/>
      <c r="EE72" s="326"/>
      <c r="EF72" s="326"/>
      <c r="EG72" s="326"/>
      <c r="EH72" s="326"/>
      <c r="EI72" s="326"/>
      <c r="EJ72" s="326"/>
      <c r="EK72" s="326"/>
      <c r="EL72" s="326"/>
      <c r="EM72" s="326"/>
      <c r="EN72" s="326"/>
      <c r="EO72" s="326"/>
      <c r="EP72" s="326"/>
      <c r="EQ72" s="326"/>
      <c r="ER72" s="326"/>
      <c r="ES72" s="326"/>
      <c r="ET72" s="326"/>
      <c r="EU72" s="326"/>
      <c r="EV72" s="326"/>
      <c r="EW72" s="326"/>
      <c r="EX72" s="326"/>
      <c r="EY72" s="326"/>
      <c r="EZ72" s="326"/>
      <c r="FA72" s="326"/>
      <c r="FB72" s="326"/>
      <c r="FC72" s="326"/>
      <c r="FD72" s="326"/>
      <c r="FE72" s="326"/>
      <c r="FF72" s="326"/>
      <c r="FG72" s="326"/>
      <c r="FH72" s="326"/>
      <c r="FI72" s="326"/>
      <c r="FJ72" s="326"/>
      <c r="FK72" s="347"/>
      <c r="FL72" s="347"/>
      <c r="FM72" s="347"/>
    </row>
    <row r="73" s="315" customFormat="true" ht="14.25" hidden="false" customHeight="false" outlineLevel="0" collapsed="false">
      <c r="A73" s="325" t="s">
        <v>373</v>
      </c>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6" t="n">
        <f aca="false">AD72</f>
        <v>3</v>
      </c>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6"/>
      <c r="CI73" s="326"/>
      <c r="CJ73" s="326"/>
      <c r="CK73" s="326"/>
      <c r="CL73" s="326"/>
      <c r="CM73" s="326"/>
      <c r="CN73" s="326"/>
      <c r="CO73" s="326"/>
      <c r="CP73" s="326"/>
      <c r="CQ73" s="326"/>
      <c r="CR73" s="326"/>
      <c r="CS73" s="326"/>
      <c r="CT73" s="326"/>
      <c r="CU73" s="326"/>
      <c r="CV73" s="326"/>
      <c r="CW73" s="326"/>
      <c r="CX73" s="326"/>
      <c r="CY73" s="326"/>
      <c r="CZ73" s="326"/>
      <c r="DA73" s="326"/>
      <c r="DB73" s="326"/>
      <c r="DC73" s="326"/>
      <c r="DD73" s="326"/>
      <c r="DE73" s="326"/>
      <c r="DF73" s="326"/>
      <c r="DG73" s="326"/>
      <c r="DH73" s="326"/>
      <c r="DI73" s="326"/>
      <c r="DJ73" s="326"/>
      <c r="DK73" s="326"/>
      <c r="DL73" s="326"/>
      <c r="DM73" s="326"/>
      <c r="DN73" s="326"/>
      <c r="DO73" s="326"/>
      <c r="DP73" s="326"/>
      <c r="DQ73" s="326"/>
      <c r="DR73" s="326"/>
      <c r="DS73" s="326"/>
      <c r="DT73" s="326"/>
      <c r="DU73" s="326"/>
      <c r="DV73" s="326"/>
      <c r="DW73" s="326"/>
      <c r="DX73" s="326"/>
      <c r="DY73" s="326"/>
      <c r="DZ73" s="326"/>
      <c r="EA73" s="326"/>
      <c r="EB73" s="326"/>
      <c r="EC73" s="326"/>
      <c r="ED73" s="326"/>
      <c r="EE73" s="326"/>
      <c r="EF73" s="326"/>
      <c r="EG73" s="326"/>
      <c r="EH73" s="326"/>
      <c r="EI73" s="326"/>
      <c r="EJ73" s="326"/>
      <c r="EK73" s="326"/>
      <c r="EL73" s="326"/>
      <c r="EM73" s="326"/>
      <c r="EN73" s="326"/>
      <c r="EO73" s="326"/>
      <c r="EP73" s="326"/>
      <c r="EQ73" s="326"/>
      <c r="ER73" s="326"/>
      <c r="ES73" s="326"/>
      <c r="ET73" s="326"/>
      <c r="EU73" s="326"/>
      <c r="EV73" s="326"/>
      <c r="EW73" s="326"/>
      <c r="EX73" s="326"/>
      <c r="EY73" s="326"/>
      <c r="EZ73" s="326"/>
      <c r="FA73" s="326"/>
      <c r="FB73" s="326"/>
      <c r="FC73" s="326"/>
      <c r="FD73" s="326"/>
      <c r="FE73" s="326"/>
      <c r="FF73" s="326"/>
      <c r="FG73" s="326"/>
      <c r="FH73" s="326"/>
      <c r="FI73" s="326"/>
      <c r="FJ73" s="326"/>
      <c r="FK73" s="350" t="n">
        <f aca="false">FK71</f>
        <v>1858031.9856</v>
      </c>
      <c r="FL73" s="350"/>
      <c r="FM73" s="350"/>
      <c r="FN73" s="307"/>
      <c r="FO73" s="307"/>
      <c r="FP73" s="307"/>
      <c r="FQ73" s="307"/>
      <c r="FR73" s="307"/>
      <c r="FS73" s="307"/>
      <c r="FT73" s="307"/>
      <c r="FU73" s="307"/>
      <c r="FV73" s="307"/>
      <c r="FW73" s="307"/>
      <c r="FX73" s="307"/>
      <c r="FY73" s="307"/>
      <c r="FZ73" s="307"/>
      <c r="GA73" s="307"/>
      <c r="GB73" s="307"/>
    </row>
    <row r="74" customFormat="false" ht="12.75" hidden="false" customHeight="false" outlineLevel="0" collapsed="false">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2"/>
      <c r="BQ74" s="332"/>
      <c r="BR74" s="332"/>
      <c r="BS74" s="332"/>
      <c r="BT74" s="332"/>
      <c r="BU74" s="332"/>
      <c r="BV74" s="332"/>
      <c r="BW74" s="332"/>
      <c r="BX74" s="332"/>
      <c r="BY74" s="332"/>
      <c r="BZ74" s="332"/>
      <c r="CA74" s="332"/>
      <c r="CB74" s="332"/>
      <c r="CC74" s="332"/>
      <c r="CD74" s="332"/>
      <c r="CE74" s="332"/>
      <c r="CF74" s="332"/>
      <c r="CG74" s="332"/>
      <c r="CH74" s="332"/>
      <c r="CI74" s="332"/>
      <c r="CJ74" s="332"/>
      <c r="CK74" s="332"/>
      <c r="CL74" s="332"/>
      <c r="CM74" s="332"/>
      <c r="CN74" s="332"/>
      <c r="CO74" s="332"/>
      <c r="CP74" s="332"/>
      <c r="CQ74" s="332"/>
      <c r="CR74" s="332"/>
      <c r="CS74" s="332"/>
      <c r="CT74" s="332"/>
      <c r="CU74" s="332"/>
      <c r="CV74" s="332"/>
      <c r="CW74" s="332"/>
      <c r="CX74" s="332"/>
      <c r="CY74" s="332"/>
      <c r="CZ74" s="332"/>
      <c r="DA74" s="332"/>
      <c r="DB74" s="332"/>
      <c r="DC74" s="332"/>
      <c r="DD74" s="332"/>
      <c r="DE74" s="332"/>
      <c r="DF74" s="332"/>
      <c r="DG74" s="332"/>
      <c r="DH74" s="332"/>
      <c r="DI74" s="332"/>
      <c r="DJ74" s="332"/>
      <c r="DK74" s="332"/>
      <c r="DL74" s="332"/>
      <c r="DM74" s="332"/>
      <c r="DN74" s="332"/>
      <c r="DO74" s="332"/>
      <c r="DP74" s="332"/>
      <c r="DQ74" s="332"/>
      <c r="DR74" s="332"/>
      <c r="DS74" s="332"/>
      <c r="DT74" s="332"/>
      <c r="DU74" s="332"/>
      <c r="DV74" s="332"/>
      <c r="DW74" s="332"/>
      <c r="DX74" s="332"/>
      <c r="DY74" s="332"/>
      <c r="DZ74" s="332"/>
      <c r="EA74" s="332"/>
      <c r="EB74" s="332"/>
      <c r="EC74" s="332"/>
      <c r="ED74" s="332"/>
      <c r="EE74" s="332"/>
      <c r="EF74" s="332"/>
      <c r="EG74" s="332"/>
      <c r="EH74" s="332"/>
      <c r="EI74" s="332"/>
      <c r="EJ74" s="332"/>
      <c r="EK74" s="332"/>
      <c r="EL74" s="332"/>
      <c r="EM74" s="332"/>
      <c r="EN74" s="332"/>
      <c r="EO74" s="332"/>
      <c r="EP74" s="332"/>
      <c r="EQ74" s="332"/>
      <c r="ER74" s="332"/>
      <c r="ES74" s="332"/>
      <c r="ET74" s="332"/>
      <c r="EU74" s="332"/>
      <c r="EV74" s="332"/>
      <c r="EW74" s="332"/>
      <c r="EX74" s="332"/>
      <c r="EY74" s="332"/>
      <c r="EZ74" s="332"/>
      <c r="FA74" s="332"/>
      <c r="FB74" s="332"/>
      <c r="FC74" s="332"/>
      <c r="FD74" s="332"/>
      <c r="FE74" s="332"/>
      <c r="FF74" s="332"/>
      <c r="FG74" s="332"/>
      <c r="FH74" s="332"/>
      <c r="FI74" s="332"/>
      <c r="FJ74" s="332"/>
      <c r="FK74" s="332"/>
    </row>
    <row r="75" customFormat="false" ht="12.75" hidden="false" customHeight="false" outlineLevel="0" collapsed="false">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332"/>
      <c r="BR75" s="332"/>
      <c r="BS75" s="332"/>
      <c r="BT75" s="332"/>
      <c r="BU75" s="332"/>
      <c r="BV75" s="332"/>
      <c r="BW75" s="332"/>
      <c r="BX75" s="332"/>
      <c r="BY75" s="332"/>
      <c r="BZ75" s="332"/>
      <c r="CA75" s="332"/>
      <c r="CB75" s="332"/>
      <c r="CC75" s="332"/>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2"/>
      <c r="CZ75" s="332"/>
      <c r="DA75" s="332"/>
      <c r="DB75" s="332"/>
      <c r="DC75" s="332"/>
      <c r="DD75" s="332"/>
      <c r="DE75" s="332"/>
      <c r="DF75" s="332"/>
      <c r="DG75" s="332"/>
      <c r="DH75" s="332"/>
      <c r="DI75" s="332"/>
      <c r="DJ75" s="332"/>
      <c r="DK75" s="332"/>
      <c r="DL75" s="332"/>
      <c r="DM75" s="332"/>
      <c r="DN75" s="332"/>
      <c r="DO75" s="332"/>
      <c r="DP75" s="332"/>
      <c r="DQ75" s="332"/>
      <c r="DR75" s="332"/>
      <c r="DS75" s="332"/>
      <c r="DT75" s="332"/>
      <c r="DU75" s="332"/>
      <c r="DV75" s="332"/>
      <c r="DW75" s="332"/>
      <c r="DX75" s="332"/>
      <c r="DY75" s="332"/>
      <c r="DZ75" s="332"/>
      <c r="EA75" s="332"/>
      <c r="EB75" s="332"/>
      <c r="EC75" s="332"/>
      <c r="ED75" s="332"/>
      <c r="EE75" s="332"/>
      <c r="EF75" s="332"/>
      <c r="EG75" s="332"/>
      <c r="EH75" s="332"/>
      <c r="EI75" s="332"/>
      <c r="EJ75" s="332"/>
      <c r="EK75" s="332"/>
      <c r="EL75" s="332"/>
      <c r="EM75" s="332"/>
      <c r="EN75" s="332"/>
      <c r="EO75" s="332"/>
      <c r="EP75" s="332"/>
      <c r="EQ75" s="332"/>
      <c r="ER75" s="332"/>
      <c r="ES75" s="332"/>
      <c r="ET75" s="332"/>
      <c r="EU75" s="349"/>
      <c r="EV75" s="349"/>
      <c r="EW75" s="349"/>
      <c r="EX75" s="349"/>
      <c r="EY75" s="349"/>
      <c r="EZ75" s="349"/>
      <c r="FA75" s="349"/>
      <c r="FB75" s="349"/>
      <c r="FC75" s="349"/>
      <c r="FD75" s="349"/>
      <c r="FE75" s="349"/>
      <c r="FF75" s="349"/>
      <c r="FG75" s="349"/>
      <c r="FH75" s="349"/>
      <c r="FI75" s="349"/>
      <c r="FJ75" s="349"/>
      <c r="FK75" s="332"/>
    </row>
    <row r="77" s="306" customFormat="true" ht="15" hidden="false" customHeight="false" outlineLevel="0" collapsed="false">
      <c r="A77" s="305" t="s">
        <v>503</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305"/>
      <c r="CZ77" s="305"/>
      <c r="DA77" s="305"/>
      <c r="DB77" s="305"/>
      <c r="DC77" s="305"/>
      <c r="DD77" s="305"/>
      <c r="DE77" s="305"/>
      <c r="DF77" s="305"/>
      <c r="DG77" s="305"/>
      <c r="DH77" s="305"/>
      <c r="DI77" s="305"/>
      <c r="DJ77" s="305"/>
      <c r="DK77" s="305"/>
      <c r="DL77" s="305"/>
      <c r="DM77" s="305"/>
      <c r="DN77" s="305"/>
      <c r="DO77" s="305"/>
      <c r="DP77" s="305"/>
      <c r="DQ77" s="305"/>
      <c r="DR77" s="305"/>
      <c r="DS77" s="305"/>
      <c r="DT77" s="305"/>
      <c r="DU77" s="305"/>
      <c r="DV77" s="305"/>
      <c r="DW77" s="305"/>
      <c r="DX77" s="305"/>
      <c r="DY77" s="305"/>
      <c r="DZ77" s="305"/>
      <c r="EA77" s="305"/>
      <c r="EB77" s="305"/>
      <c r="EC77" s="305"/>
      <c r="ED77" s="305"/>
      <c r="EE77" s="305"/>
      <c r="EF77" s="305"/>
      <c r="EG77" s="305"/>
      <c r="EH77" s="305"/>
      <c r="EI77" s="305"/>
      <c r="EJ77" s="305"/>
      <c r="EK77" s="305"/>
      <c r="EL77" s="305"/>
      <c r="EM77" s="305"/>
      <c r="EN77" s="305"/>
      <c r="EO77" s="305"/>
      <c r="EP77" s="305"/>
      <c r="EQ77" s="305"/>
      <c r="ER77" s="305"/>
      <c r="ES77" s="305"/>
      <c r="ET77" s="305"/>
      <c r="EU77" s="305"/>
      <c r="EV77" s="305"/>
      <c r="EW77" s="305"/>
      <c r="EX77" s="305"/>
      <c r="EY77" s="305"/>
      <c r="EZ77" s="305"/>
      <c r="FA77" s="305"/>
      <c r="FB77" s="305"/>
      <c r="FC77" s="305"/>
      <c r="FD77" s="305"/>
      <c r="FE77" s="305"/>
      <c r="FF77" s="305"/>
      <c r="FG77" s="305"/>
      <c r="FH77" s="305"/>
      <c r="FI77" s="305"/>
      <c r="FJ77" s="305"/>
    </row>
    <row r="78" s="306" customFormat="true" ht="15" hidden="false" customHeight="false" outlineLevel="0" collapsed="false">
      <c r="A78" s="307" t="s">
        <v>418</v>
      </c>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7"/>
      <c r="DF78" s="307"/>
      <c r="DG78" s="307"/>
      <c r="DH78" s="307"/>
      <c r="DI78" s="307"/>
      <c r="DJ78" s="307"/>
      <c r="DK78" s="307"/>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7"/>
      <c r="FJ78" s="307"/>
      <c r="FK78" s="307"/>
      <c r="FL78" s="307"/>
      <c r="FM78" s="307"/>
      <c r="FN78" s="307"/>
      <c r="FO78" s="307"/>
      <c r="FP78" s="307"/>
      <c r="FQ78" s="307"/>
      <c r="FR78" s="307"/>
      <c r="FS78" s="307"/>
      <c r="FT78" s="307"/>
      <c r="FU78" s="307"/>
      <c r="FV78" s="307"/>
      <c r="FW78" s="307"/>
      <c r="FX78" s="307"/>
      <c r="FY78" s="307"/>
      <c r="FZ78" s="307"/>
      <c r="GA78" s="307"/>
      <c r="GB78" s="307"/>
    </row>
    <row r="79" s="306" customFormat="true" ht="15" hidden="false" customHeight="false" outlineLevel="0" collapsed="false">
      <c r="A79" s="307" t="s">
        <v>419</v>
      </c>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row>
    <row r="80" s="307" customFormat="true" ht="14.25" hidden="false" customHeight="false" outlineLevel="0" collapsed="false">
      <c r="A80" s="307" t="s">
        <v>420</v>
      </c>
      <c r="AC80" s="308" t="s">
        <v>421</v>
      </c>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08"/>
      <c r="DI80" s="308"/>
      <c r="DJ80" s="308"/>
      <c r="DK80" s="308"/>
      <c r="DL80" s="308"/>
      <c r="DM80" s="308"/>
      <c r="DN80" s="308"/>
      <c r="DO80" s="308"/>
      <c r="DP80" s="308"/>
      <c r="DQ80" s="308"/>
      <c r="DR80" s="308"/>
      <c r="DS80" s="308"/>
      <c r="DT80" s="308"/>
      <c r="DU80" s="308"/>
      <c r="DV80" s="308"/>
      <c r="DW80" s="308"/>
      <c r="DX80" s="308"/>
      <c r="DY80" s="308"/>
      <c r="DZ80" s="308"/>
      <c r="EA80" s="308"/>
      <c r="EB80" s="308"/>
      <c r="EC80" s="308"/>
      <c r="ED80" s="308"/>
      <c r="EE80" s="308"/>
      <c r="EF80" s="308"/>
      <c r="EG80" s="308"/>
      <c r="EH80" s="308"/>
      <c r="EI80" s="308"/>
      <c r="EJ80" s="308"/>
      <c r="EK80" s="308"/>
      <c r="EL80" s="308"/>
      <c r="EM80" s="308"/>
      <c r="EN80" s="308"/>
      <c r="EO80" s="308"/>
      <c r="EP80" s="308"/>
      <c r="EQ80" s="308"/>
      <c r="ER80" s="308"/>
      <c r="ES80" s="308"/>
      <c r="ET80" s="308"/>
      <c r="EU80" s="308"/>
      <c r="EV80" s="308"/>
      <c r="EW80" s="308"/>
      <c r="EX80" s="308"/>
      <c r="EY80" s="308"/>
      <c r="EZ80" s="308"/>
      <c r="FA80" s="308"/>
      <c r="FB80" s="308"/>
      <c r="FC80" s="308"/>
      <c r="FD80" s="308"/>
      <c r="FE80" s="308"/>
      <c r="FF80" s="308"/>
      <c r="FG80" s="308"/>
      <c r="FH80" s="308"/>
      <c r="FI80" s="308"/>
      <c r="FJ80" s="308"/>
    </row>
    <row r="81" s="309" customFormat="true" ht="15" hidden="false" customHeight="false" outlineLevel="0" collapsed="false"/>
    <row r="82" s="307" customFormat="true" ht="24" hidden="false" customHeight="true" outlineLevel="0" collapsed="false">
      <c r="A82" s="307" t="s">
        <v>422</v>
      </c>
      <c r="AU82" s="333" t="s">
        <v>423</v>
      </c>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3"/>
      <c r="CC82" s="333"/>
      <c r="CD82" s="333"/>
      <c r="CE82" s="333"/>
      <c r="CF82" s="333"/>
      <c r="CG82" s="333"/>
      <c r="CH82" s="333"/>
      <c r="CI82" s="333"/>
      <c r="CJ82" s="333"/>
      <c r="CK82" s="333"/>
      <c r="CL82" s="333"/>
      <c r="CM82" s="333"/>
      <c r="CN82" s="333"/>
      <c r="CO82" s="333"/>
      <c r="CP82" s="333"/>
      <c r="CQ82" s="333"/>
      <c r="CR82" s="333"/>
      <c r="CS82" s="333"/>
      <c r="CT82" s="333"/>
      <c r="CU82" s="333"/>
      <c r="CV82" s="333"/>
      <c r="CW82" s="333"/>
      <c r="CX82" s="333"/>
      <c r="CY82" s="333"/>
      <c r="CZ82" s="333"/>
      <c r="DA82" s="333"/>
      <c r="DB82" s="333"/>
      <c r="DC82" s="333"/>
      <c r="DD82" s="333"/>
      <c r="DE82" s="333"/>
      <c r="DF82" s="333"/>
      <c r="DG82" s="333"/>
      <c r="DH82" s="333"/>
      <c r="DI82" s="333"/>
      <c r="DJ82" s="333"/>
      <c r="DK82" s="333"/>
      <c r="DL82" s="333"/>
      <c r="DM82" s="333"/>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3"/>
      <c r="EZ82" s="333"/>
      <c r="FA82" s="333"/>
      <c r="FB82" s="333"/>
      <c r="FC82" s="333"/>
      <c r="FD82" s="333"/>
      <c r="FE82" s="333"/>
      <c r="FF82" s="333"/>
      <c r="FG82" s="333"/>
      <c r="FH82" s="333"/>
      <c r="FI82" s="333"/>
      <c r="FJ82" s="333"/>
    </row>
    <row r="83" s="312" customFormat="true" ht="12.75" hidden="false" customHeight="true" outlineLevel="0" collapsed="false">
      <c r="A83" s="311" t="s">
        <v>387</v>
      </c>
      <c r="B83" s="311"/>
      <c r="C83" s="311"/>
      <c r="D83" s="311"/>
      <c r="E83" s="311"/>
      <c r="F83" s="311"/>
      <c r="G83" s="311" t="s">
        <v>424</v>
      </c>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t="s">
        <v>425</v>
      </c>
      <c r="AE83" s="311"/>
      <c r="AF83" s="311"/>
      <c r="AG83" s="311"/>
      <c r="AH83" s="311"/>
      <c r="AI83" s="311"/>
      <c r="AJ83" s="311"/>
      <c r="AK83" s="311"/>
      <c r="AL83" s="311"/>
      <c r="AM83" s="311"/>
      <c r="AN83" s="311"/>
      <c r="AO83" s="311"/>
      <c r="AP83" s="311"/>
      <c r="AQ83" s="311"/>
      <c r="AR83" s="311"/>
      <c r="AS83" s="311"/>
      <c r="AT83" s="311" t="s">
        <v>426</v>
      </c>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311"/>
      <c r="DF83" s="311"/>
      <c r="DG83" s="311"/>
      <c r="DH83" s="311"/>
      <c r="DI83" s="311"/>
      <c r="DJ83" s="311"/>
      <c r="DK83" s="311"/>
      <c r="DL83" s="311"/>
      <c r="DM83" s="311"/>
      <c r="DN83" s="311" t="s">
        <v>453</v>
      </c>
      <c r="DO83" s="311"/>
      <c r="DP83" s="311"/>
      <c r="DQ83" s="311"/>
      <c r="DR83" s="311"/>
      <c r="DS83" s="311"/>
      <c r="DT83" s="311"/>
      <c r="DU83" s="311"/>
      <c r="DV83" s="311"/>
      <c r="DW83" s="311"/>
      <c r="DX83" s="311"/>
      <c r="DY83" s="311"/>
      <c r="DZ83" s="311"/>
      <c r="EA83" s="311"/>
      <c r="EB83" s="311"/>
      <c r="EC83" s="311"/>
      <c r="ED83" s="311" t="s">
        <v>427</v>
      </c>
      <c r="EE83" s="311"/>
      <c r="EF83" s="311"/>
      <c r="EG83" s="311"/>
      <c r="EH83" s="311"/>
      <c r="EI83" s="311"/>
      <c r="EJ83" s="311"/>
      <c r="EK83" s="311"/>
      <c r="EL83" s="311"/>
      <c r="EM83" s="311"/>
      <c r="EN83" s="311"/>
      <c r="EO83" s="311"/>
      <c r="EP83" s="311"/>
      <c r="EQ83" s="311"/>
      <c r="ER83" s="311"/>
      <c r="ES83" s="311"/>
      <c r="ET83" s="311" t="s">
        <v>428</v>
      </c>
      <c r="EU83" s="311"/>
      <c r="EV83" s="311"/>
      <c r="EW83" s="311"/>
      <c r="EX83" s="311"/>
      <c r="EY83" s="311"/>
      <c r="EZ83" s="311"/>
      <c r="FA83" s="311"/>
      <c r="FB83" s="311"/>
      <c r="FC83" s="311"/>
      <c r="FD83" s="311"/>
      <c r="FE83" s="311"/>
      <c r="FF83" s="311"/>
      <c r="FG83" s="311"/>
      <c r="FH83" s="311"/>
      <c r="FI83" s="311"/>
      <c r="FJ83" s="311"/>
      <c r="FK83" s="311" t="s">
        <v>429</v>
      </c>
      <c r="FL83" s="311"/>
      <c r="FM83" s="311"/>
    </row>
    <row r="84" s="312" customFormat="true" ht="24.75" hidden="false" customHeight="true" outlineLevel="0" collapsed="false">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t="s">
        <v>430</v>
      </c>
      <c r="AU84" s="311"/>
      <c r="AV84" s="311"/>
      <c r="AW84" s="311"/>
      <c r="AX84" s="311"/>
      <c r="AY84" s="311"/>
      <c r="AZ84" s="311"/>
      <c r="BA84" s="311"/>
      <c r="BB84" s="311"/>
      <c r="BC84" s="311"/>
      <c r="BD84" s="311"/>
      <c r="BE84" s="311"/>
      <c r="BF84" s="311"/>
      <c r="BG84" s="311"/>
      <c r="BH84" s="311"/>
      <c r="BI84" s="311"/>
      <c r="BJ84" s="311"/>
      <c r="BK84" s="311" t="s">
        <v>51</v>
      </c>
      <c r="BL84" s="311"/>
      <c r="BM84" s="311"/>
      <c r="BN84" s="311"/>
      <c r="BO84" s="311"/>
      <c r="BP84" s="311"/>
      <c r="BQ84" s="311"/>
      <c r="BR84" s="311"/>
      <c r="BS84" s="311"/>
      <c r="BT84" s="311"/>
      <c r="BU84" s="311"/>
      <c r="BV84" s="311"/>
      <c r="BW84" s="311"/>
      <c r="BX84" s="311"/>
      <c r="BY84" s="311"/>
      <c r="BZ84" s="311"/>
      <c r="CA84" s="311"/>
      <c r="CB84" s="311"/>
      <c r="CC84" s="311"/>
      <c r="CD84" s="311"/>
      <c r="CE84" s="311"/>
      <c r="CF84" s="311"/>
      <c r="CG84" s="311"/>
      <c r="CH84" s="311"/>
      <c r="CI84" s="311"/>
      <c r="CJ84" s="311"/>
      <c r="CK84" s="311"/>
      <c r="CL84" s="311"/>
      <c r="CM84" s="311"/>
      <c r="CN84" s="311"/>
      <c r="CO84" s="311"/>
      <c r="CP84" s="311"/>
      <c r="CQ84" s="311"/>
      <c r="CR84" s="311"/>
      <c r="CS84" s="311"/>
      <c r="CT84" s="311"/>
      <c r="CU84" s="311"/>
      <c r="CV84" s="311"/>
      <c r="CW84" s="311"/>
      <c r="CX84" s="311"/>
      <c r="CY84" s="311"/>
      <c r="CZ84" s="311"/>
      <c r="DA84" s="311"/>
      <c r="DB84" s="311"/>
      <c r="DC84" s="311"/>
      <c r="DD84" s="311"/>
      <c r="DE84" s="311"/>
      <c r="DF84" s="311"/>
      <c r="DG84" s="311"/>
      <c r="DH84" s="311"/>
      <c r="DI84" s="311"/>
      <c r="DJ84" s="311"/>
      <c r="DK84" s="311"/>
      <c r="DL84" s="311"/>
      <c r="DM84" s="311"/>
      <c r="DN84" s="311"/>
      <c r="DO84" s="311"/>
      <c r="DP84" s="311"/>
      <c r="DQ84" s="311"/>
      <c r="DR84" s="311"/>
      <c r="DS84" s="311"/>
      <c r="DT84" s="311"/>
      <c r="DU84" s="311"/>
      <c r="DV84" s="311"/>
      <c r="DW84" s="311"/>
      <c r="DX84" s="311"/>
      <c r="DY84" s="311"/>
      <c r="DZ84" s="311"/>
      <c r="EA84" s="311"/>
      <c r="EB84" s="311"/>
      <c r="EC84" s="311"/>
      <c r="ED84" s="311"/>
      <c r="EE84" s="311"/>
      <c r="EF84" s="311"/>
      <c r="EG84" s="311"/>
      <c r="EH84" s="311"/>
      <c r="EI84" s="311"/>
      <c r="EJ84" s="311"/>
      <c r="EK84" s="311"/>
      <c r="EL84" s="311"/>
      <c r="EM84" s="311"/>
      <c r="EN84" s="311"/>
      <c r="EO84" s="311"/>
      <c r="EP84" s="311"/>
      <c r="EQ84" s="311"/>
      <c r="ER84" s="311"/>
      <c r="ES84" s="311"/>
      <c r="ET84" s="311"/>
      <c r="EU84" s="311"/>
      <c r="EV84" s="311"/>
      <c r="EW84" s="311"/>
      <c r="EX84" s="311"/>
      <c r="EY84" s="311"/>
      <c r="EZ84" s="311"/>
      <c r="FA84" s="311"/>
      <c r="FB84" s="311"/>
      <c r="FC84" s="311"/>
      <c r="FD84" s="311"/>
      <c r="FE84" s="311"/>
      <c r="FF84" s="311"/>
      <c r="FG84" s="311"/>
      <c r="FH84" s="311"/>
      <c r="FI84" s="311"/>
      <c r="FJ84" s="311"/>
      <c r="FK84" s="311"/>
      <c r="FL84" s="311"/>
      <c r="FM84" s="311"/>
    </row>
    <row r="85" s="312" customFormat="true" ht="45.75" hidden="false" customHeight="true" outlineLevel="0" collapsed="false">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t="s">
        <v>431</v>
      </c>
      <c r="BL85" s="311"/>
      <c r="BM85" s="311"/>
      <c r="BN85" s="311"/>
      <c r="BO85" s="311"/>
      <c r="BP85" s="311"/>
      <c r="BQ85" s="311"/>
      <c r="BR85" s="311"/>
      <c r="BS85" s="311"/>
      <c r="BT85" s="311"/>
      <c r="BU85" s="311"/>
      <c r="BV85" s="311"/>
      <c r="BW85" s="311"/>
      <c r="BX85" s="311"/>
      <c r="BY85" s="311"/>
      <c r="BZ85" s="311"/>
      <c r="CA85" s="311"/>
      <c r="CB85" s="311"/>
      <c r="CC85" s="311" t="s">
        <v>432</v>
      </c>
      <c r="CD85" s="311"/>
      <c r="CE85" s="311"/>
      <c r="CF85" s="311"/>
      <c r="CG85" s="311"/>
      <c r="CH85" s="311"/>
      <c r="CI85" s="311"/>
      <c r="CJ85" s="311"/>
      <c r="CK85" s="311"/>
      <c r="CL85" s="311"/>
      <c r="CM85" s="311"/>
      <c r="CN85" s="311"/>
      <c r="CO85" s="311"/>
      <c r="CP85" s="311"/>
      <c r="CQ85" s="311"/>
      <c r="CR85" s="311"/>
      <c r="CS85" s="311"/>
      <c r="CT85" s="311"/>
      <c r="CU85" s="311"/>
      <c r="CV85" s="311" t="s">
        <v>433</v>
      </c>
      <c r="CW85" s="311"/>
      <c r="CX85" s="311"/>
      <c r="CY85" s="311"/>
      <c r="CZ85" s="311"/>
      <c r="DA85" s="311"/>
      <c r="DB85" s="311"/>
      <c r="DC85" s="311"/>
      <c r="DD85" s="311"/>
      <c r="DE85" s="311"/>
      <c r="DF85" s="311"/>
      <c r="DG85" s="311"/>
      <c r="DH85" s="311"/>
      <c r="DI85" s="311"/>
      <c r="DJ85" s="311"/>
      <c r="DK85" s="311"/>
      <c r="DL85" s="311"/>
      <c r="DM85" s="311"/>
      <c r="DN85" s="311"/>
      <c r="DO85" s="311"/>
      <c r="DP85" s="311"/>
      <c r="DQ85" s="311"/>
      <c r="DR85" s="311"/>
      <c r="DS85" s="311"/>
      <c r="DT85" s="311"/>
      <c r="DU85" s="311"/>
      <c r="DV85" s="311"/>
      <c r="DW85" s="311"/>
      <c r="DX85" s="311"/>
      <c r="DY85" s="311"/>
      <c r="DZ85" s="311"/>
      <c r="EA85" s="311"/>
      <c r="EB85" s="311"/>
      <c r="EC85" s="311"/>
      <c r="ED85" s="311"/>
      <c r="EE85" s="311"/>
      <c r="EF85" s="311"/>
      <c r="EG85" s="311"/>
      <c r="EH85" s="311"/>
      <c r="EI85" s="311"/>
      <c r="EJ85" s="311"/>
      <c r="EK85" s="311"/>
      <c r="EL85" s="311"/>
      <c r="EM85" s="311"/>
      <c r="EN85" s="311"/>
      <c r="EO85" s="311"/>
      <c r="EP85" s="311"/>
      <c r="EQ85" s="311"/>
      <c r="ER85" s="311"/>
      <c r="ES85" s="311"/>
      <c r="ET85" s="311"/>
      <c r="EU85" s="311"/>
      <c r="EV85" s="311"/>
      <c r="EW85" s="311"/>
      <c r="EX85" s="311"/>
      <c r="EY85" s="311"/>
      <c r="EZ85" s="311"/>
      <c r="FA85" s="311"/>
      <c r="FB85" s="311"/>
      <c r="FC85" s="311"/>
      <c r="FD85" s="311"/>
      <c r="FE85" s="311"/>
      <c r="FF85" s="311"/>
      <c r="FG85" s="311"/>
      <c r="FH85" s="311"/>
      <c r="FI85" s="311"/>
      <c r="FJ85" s="311"/>
      <c r="FK85" s="311"/>
      <c r="FL85" s="311"/>
      <c r="FM85" s="311"/>
    </row>
    <row r="86" s="314" customFormat="true" ht="12.75" hidden="false" customHeight="false" outlineLevel="0" collapsed="false">
      <c r="A86" s="313" t="n">
        <v>1</v>
      </c>
      <c r="B86" s="313"/>
      <c r="C86" s="313"/>
      <c r="D86" s="313"/>
      <c r="E86" s="313"/>
      <c r="F86" s="313"/>
      <c r="G86" s="313" t="n">
        <v>2</v>
      </c>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t="n">
        <v>3</v>
      </c>
      <c r="AE86" s="313"/>
      <c r="AF86" s="313"/>
      <c r="AG86" s="313"/>
      <c r="AH86" s="313"/>
      <c r="AI86" s="313"/>
      <c r="AJ86" s="313"/>
      <c r="AK86" s="313"/>
      <c r="AL86" s="313"/>
      <c r="AM86" s="313"/>
      <c r="AN86" s="313"/>
      <c r="AO86" s="313"/>
      <c r="AP86" s="313"/>
      <c r="AQ86" s="313"/>
      <c r="AR86" s="313"/>
      <c r="AS86" s="313"/>
      <c r="AT86" s="313" t="n">
        <v>4</v>
      </c>
      <c r="AU86" s="313"/>
      <c r="AV86" s="313"/>
      <c r="AW86" s="313"/>
      <c r="AX86" s="313"/>
      <c r="AY86" s="313"/>
      <c r="AZ86" s="313"/>
      <c r="BA86" s="313"/>
      <c r="BB86" s="313"/>
      <c r="BC86" s="313"/>
      <c r="BD86" s="313"/>
      <c r="BE86" s="313"/>
      <c r="BF86" s="313"/>
      <c r="BG86" s="313"/>
      <c r="BH86" s="313"/>
      <c r="BI86" s="313"/>
      <c r="BJ86" s="313"/>
      <c r="BK86" s="313" t="n">
        <v>5</v>
      </c>
      <c r="BL86" s="313"/>
      <c r="BM86" s="313"/>
      <c r="BN86" s="313"/>
      <c r="BO86" s="313"/>
      <c r="BP86" s="313"/>
      <c r="BQ86" s="313"/>
      <c r="BR86" s="313"/>
      <c r="BS86" s="313"/>
      <c r="BT86" s="313"/>
      <c r="BU86" s="313"/>
      <c r="BV86" s="313"/>
      <c r="BW86" s="313"/>
      <c r="BX86" s="313"/>
      <c r="BY86" s="313"/>
      <c r="BZ86" s="313"/>
      <c r="CA86" s="313"/>
      <c r="CB86" s="313"/>
      <c r="CC86" s="313" t="n">
        <v>6</v>
      </c>
      <c r="CD86" s="313"/>
      <c r="CE86" s="313"/>
      <c r="CF86" s="313"/>
      <c r="CG86" s="313"/>
      <c r="CH86" s="313"/>
      <c r="CI86" s="313"/>
      <c r="CJ86" s="313"/>
      <c r="CK86" s="313"/>
      <c r="CL86" s="313"/>
      <c r="CM86" s="313"/>
      <c r="CN86" s="313"/>
      <c r="CO86" s="313"/>
      <c r="CP86" s="313"/>
      <c r="CQ86" s="313"/>
      <c r="CR86" s="313"/>
      <c r="CS86" s="313"/>
      <c r="CT86" s="313"/>
      <c r="CU86" s="313"/>
      <c r="CV86" s="313" t="n">
        <v>7</v>
      </c>
      <c r="CW86" s="313"/>
      <c r="CX86" s="313"/>
      <c r="CY86" s="313"/>
      <c r="CZ86" s="313"/>
      <c r="DA86" s="313"/>
      <c r="DB86" s="313"/>
      <c r="DC86" s="313"/>
      <c r="DD86" s="313"/>
      <c r="DE86" s="313"/>
      <c r="DF86" s="313"/>
      <c r="DG86" s="313"/>
      <c r="DH86" s="313"/>
      <c r="DI86" s="313"/>
      <c r="DJ86" s="313"/>
      <c r="DK86" s="313"/>
      <c r="DL86" s="313"/>
      <c r="DM86" s="313"/>
      <c r="DN86" s="313" t="n">
        <v>8</v>
      </c>
      <c r="DO86" s="313"/>
      <c r="DP86" s="313"/>
      <c r="DQ86" s="313"/>
      <c r="DR86" s="313"/>
      <c r="DS86" s="313"/>
      <c r="DT86" s="313"/>
      <c r="DU86" s="313"/>
      <c r="DV86" s="313"/>
      <c r="DW86" s="313"/>
      <c r="DX86" s="313"/>
      <c r="DY86" s="313"/>
      <c r="DZ86" s="313"/>
      <c r="EA86" s="313"/>
      <c r="EB86" s="313"/>
      <c r="EC86" s="313"/>
      <c r="ED86" s="313" t="n">
        <v>9</v>
      </c>
      <c r="EE86" s="313"/>
      <c r="EF86" s="313"/>
      <c r="EG86" s="313"/>
      <c r="EH86" s="313"/>
      <c r="EI86" s="313"/>
      <c r="EJ86" s="313"/>
      <c r="EK86" s="313"/>
      <c r="EL86" s="313"/>
      <c r="EM86" s="313"/>
      <c r="EN86" s="313"/>
      <c r="EO86" s="313"/>
      <c r="EP86" s="313"/>
      <c r="EQ86" s="313"/>
      <c r="ER86" s="313"/>
      <c r="ES86" s="313"/>
      <c r="ET86" s="313" t="n">
        <v>10</v>
      </c>
      <c r="EU86" s="313"/>
      <c r="EV86" s="313"/>
      <c r="EW86" s="313"/>
      <c r="EX86" s="313"/>
      <c r="EY86" s="313"/>
      <c r="EZ86" s="313"/>
      <c r="FA86" s="313"/>
      <c r="FB86" s="313"/>
      <c r="FC86" s="313"/>
      <c r="FD86" s="313"/>
      <c r="FE86" s="313"/>
      <c r="FF86" s="313"/>
      <c r="FG86" s="313"/>
      <c r="FH86" s="313"/>
      <c r="FI86" s="313"/>
      <c r="FJ86" s="313"/>
      <c r="FK86" s="313" t="n">
        <v>11</v>
      </c>
      <c r="FL86" s="313"/>
      <c r="FM86" s="313"/>
    </row>
    <row r="87" s="327" customFormat="true" ht="15" hidden="false" customHeight="true" outlineLevel="0" collapsed="false">
      <c r="A87" s="334" t="s">
        <v>434</v>
      </c>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4"/>
      <c r="CP87" s="334"/>
      <c r="CQ87" s="334"/>
      <c r="CR87" s="334"/>
      <c r="CS87" s="334"/>
      <c r="CT87" s="334"/>
      <c r="CU87" s="334"/>
      <c r="CV87" s="334"/>
      <c r="CW87" s="334"/>
      <c r="CX87" s="334"/>
      <c r="CY87" s="334"/>
      <c r="CZ87" s="334"/>
      <c r="DA87" s="334"/>
      <c r="DB87" s="334"/>
      <c r="DC87" s="334"/>
      <c r="DD87" s="334"/>
      <c r="DE87" s="334"/>
      <c r="DF87" s="334"/>
      <c r="DG87" s="334"/>
      <c r="DH87" s="334"/>
      <c r="DI87" s="334"/>
      <c r="DJ87" s="334"/>
      <c r="DK87" s="334"/>
      <c r="DL87" s="334"/>
      <c r="DM87" s="334"/>
      <c r="DN87" s="334"/>
      <c r="DO87" s="334"/>
      <c r="DP87" s="334"/>
      <c r="DQ87" s="334"/>
      <c r="DR87" s="334"/>
      <c r="DS87" s="334"/>
      <c r="DT87" s="334"/>
      <c r="DU87" s="334"/>
      <c r="DV87" s="334"/>
      <c r="DW87" s="334"/>
      <c r="DX87" s="334"/>
      <c r="DY87" s="334"/>
      <c r="DZ87" s="334"/>
      <c r="EA87" s="334"/>
      <c r="EB87" s="334"/>
      <c r="EC87" s="334"/>
      <c r="ED87" s="334"/>
      <c r="EE87" s="334"/>
      <c r="EF87" s="334"/>
      <c r="EG87" s="334"/>
      <c r="EH87" s="334"/>
      <c r="EI87" s="334"/>
      <c r="EJ87" s="334"/>
      <c r="EK87" s="334"/>
      <c r="EL87" s="334"/>
      <c r="EM87" s="334"/>
      <c r="EN87" s="334"/>
      <c r="EO87" s="334"/>
      <c r="EP87" s="334"/>
      <c r="EQ87" s="334"/>
      <c r="ER87" s="334"/>
      <c r="ES87" s="334"/>
      <c r="ET87" s="334"/>
      <c r="EU87" s="334"/>
      <c r="EV87" s="334"/>
      <c r="EW87" s="334"/>
      <c r="EX87" s="334"/>
      <c r="EY87" s="334"/>
      <c r="EZ87" s="334"/>
      <c r="FA87" s="334"/>
      <c r="FB87" s="334"/>
      <c r="FC87" s="334"/>
      <c r="FD87" s="334"/>
      <c r="FE87" s="334"/>
      <c r="FF87" s="334"/>
      <c r="FG87" s="334"/>
      <c r="FH87" s="334"/>
      <c r="FI87" s="334"/>
      <c r="FJ87" s="334"/>
      <c r="FK87" s="334"/>
      <c r="FL87" s="334"/>
      <c r="FM87" s="334"/>
    </row>
    <row r="88" s="315" customFormat="true" ht="12.75" hidden="false" customHeight="true" outlineLevel="0" collapsed="false">
      <c r="A88" s="335" t="n">
        <v>1</v>
      </c>
      <c r="B88" s="335"/>
      <c r="C88" s="335"/>
      <c r="D88" s="335"/>
      <c r="E88" s="335"/>
      <c r="F88" s="335"/>
      <c r="G88" s="317" t="s">
        <v>436</v>
      </c>
      <c r="H88" s="317"/>
      <c r="I88" s="317"/>
      <c r="J88" s="317"/>
      <c r="K88" s="317"/>
      <c r="L88" s="317"/>
      <c r="M88" s="317"/>
      <c r="N88" s="317"/>
      <c r="O88" s="317"/>
      <c r="P88" s="317"/>
      <c r="Q88" s="317"/>
      <c r="R88" s="317"/>
      <c r="S88" s="317"/>
      <c r="T88" s="317"/>
      <c r="U88" s="317"/>
      <c r="V88" s="317"/>
      <c r="W88" s="317"/>
      <c r="X88" s="317"/>
      <c r="Y88" s="317"/>
      <c r="Z88" s="317"/>
      <c r="AA88" s="317"/>
      <c r="AB88" s="317"/>
      <c r="AC88" s="317"/>
      <c r="AD88" s="318" t="n">
        <v>1</v>
      </c>
      <c r="AE88" s="318"/>
      <c r="AF88" s="318"/>
      <c r="AG88" s="318"/>
      <c r="AH88" s="318"/>
      <c r="AI88" s="318"/>
      <c r="AJ88" s="318"/>
      <c r="AK88" s="318"/>
      <c r="AL88" s="318"/>
      <c r="AM88" s="318"/>
      <c r="AN88" s="318"/>
      <c r="AO88" s="318"/>
      <c r="AP88" s="318"/>
      <c r="AQ88" s="318"/>
      <c r="AR88" s="318"/>
      <c r="AS88" s="318"/>
      <c r="AT88" s="326" t="n">
        <f aca="false">BK88+CC88+CV88+DN88</f>
        <v>60366.5043</v>
      </c>
      <c r="AU88" s="326"/>
      <c r="AV88" s="326"/>
      <c r="AW88" s="326"/>
      <c r="AX88" s="326"/>
      <c r="AY88" s="326"/>
      <c r="AZ88" s="326"/>
      <c r="BA88" s="326"/>
      <c r="BB88" s="326"/>
      <c r="BC88" s="326"/>
      <c r="BD88" s="326"/>
      <c r="BE88" s="326"/>
      <c r="BF88" s="326"/>
      <c r="BG88" s="326"/>
      <c r="BH88" s="326"/>
      <c r="BI88" s="326"/>
      <c r="BJ88" s="326"/>
      <c r="BK88" s="318" t="n">
        <v>40239</v>
      </c>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t="n">
        <f aca="false">BK88*35%+6000+43.8543</f>
        <v>20127.5043</v>
      </c>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26" t="n">
        <f aca="false">(BK88+CC88+CV88+DN88)*0.8</f>
        <v>48293.20344</v>
      </c>
      <c r="EE88" s="326"/>
      <c r="EF88" s="326"/>
      <c r="EG88" s="326"/>
      <c r="EH88" s="326"/>
      <c r="EI88" s="326"/>
      <c r="EJ88" s="326"/>
      <c r="EK88" s="326"/>
      <c r="EL88" s="326"/>
      <c r="EM88" s="326"/>
      <c r="EN88" s="326"/>
      <c r="EO88" s="326"/>
      <c r="EP88" s="326"/>
      <c r="EQ88" s="326"/>
      <c r="ER88" s="326"/>
      <c r="ES88" s="326"/>
      <c r="ET88" s="326" t="n">
        <f aca="false">(BK88+CC88+CV88+DN88)*0.5</f>
        <v>30183.25215</v>
      </c>
      <c r="EU88" s="326"/>
      <c r="EV88" s="326"/>
      <c r="EW88" s="326"/>
      <c r="EX88" s="326"/>
      <c r="EY88" s="326"/>
      <c r="EZ88" s="326"/>
      <c r="FA88" s="326"/>
      <c r="FB88" s="326"/>
      <c r="FC88" s="326"/>
      <c r="FD88" s="326"/>
      <c r="FE88" s="326"/>
      <c r="FF88" s="326"/>
      <c r="FG88" s="326"/>
      <c r="FH88" s="326"/>
      <c r="FI88" s="326"/>
      <c r="FJ88" s="326"/>
      <c r="FK88" s="318" t="n">
        <f aca="false">(AT88+ED88+ET88)*12*AD88</f>
        <v>1666115.51868</v>
      </c>
      <c r="FL88" s="318"/>
      <c r="FM88" s="318"/>
    </row>
    <row r="89" s="315" customFormat="true" ht="24" hidden="false" customHeight="true" outlineLevel="0" collapsed="false">
      <c r="A89" s="335" t="n">
        <v>2</v>
      </c>
      <c r="B89" s="335"/>
      <c r="C89" s="335"/>
      <c r="D89" s="335"/>
      <c r="E89" s="335"/>
      <c r="F89" s="335"/>
      <c r="G89" s="317" t="s">
        <v>454</v>
      </c>
      <c r="H89" s="317"/>
      <c r="I89" s="317"/>
      <c r="J89" s="317"/>
      <c r="K89" s="317"/>
      <c r="L89" s="317"/>
      <c r="M89" s="317"/>
      <c r="N89" s="317"/>
      <c r="O89" s="317"/>
      <c r="P89" s="317"/>
      <c r="Q89" s="317"/>
      <c r="R89" s="317"/>
      <c r="S89" s="317"/>
      <c r="T89" s="317"/>
      <c r="U89" s="317"/>
      <c r="V89" s="317"/>
      <c r="W89" s="317"/>
      <c r="X89" s="317"/>
      <c r="Y89" s="317"/>
      <c r="Z89" s="317"/>
      <c r="AA89" s="317"/>
      <c r="AB89" s="317"/>
      <c r="AC89" s="317"/>
      <c r="AD89" s="318" t="n">
        <v>1</v>
      </c>
      <c r="AE89" s="318"/>
      <c r="AF89" s="318"/>
      <c r="AG89" s="318"/>
      <c r="AH89" s="318"/>
      <c r="AI89" s="318"/>
      <c r="AJ89" s="318"/>
      <c r="AK89" s="318"/>
      <c r="AL89" s="318"/>
      <c r="AM89" s="318"/>
      <c r="AN89" s="318"/>
      <c r="AO89" s="318"/>
      <c r="AP89" s="318"/>
      <c r="AQ89" s="318"/>
      <c r="AR89" s="318"/>
      <c r="AS89" s="318"/>
      <c r="AT89" s="326" t="n">
        <f aca="false">BK89+CC89+CV89+DN89</f>
        <v>52341.6</v>
      </c>
      <c r="AU89" s="326"/>
      <c r="AV89" s="326"/>
      <c r="AW89" s="326"/>
      <c r="AX89" s="326"/>
      <c r="AY89" s="326"/>
      <c r="AZ89" s="326"/>
      <c r="BA89" s="326"/>
      <c r="BB89" s="326"/>
      <c r="BC89" s="326"/>
      <c r="BD89" s="326"/>
      <c r="BE89" s="326"/>
      <c r="BF89" s="326"/>
      <c r="BG89" s="326"/>
      <c r="BH89" s="326"/>
      <c r="BI89" s="326"/>
      <c r="BJ89" s="326"/>
      <c r="BK89" s="318" t="n">
        <v>36216</v>
      </c>
      <c r="BL89" s="318"/>
      <c r="BM89" s="318"/>
      <c r="BN89" s="318"/>
      <c r="BO89" s="318"/>
      <c r="BP89" s="318"/>
      <c r="BQ89" s="318"/>
      <c r="BR89" s="318"/>
      <c r="BS89" s="318"/>
      <c r="BT89" s="318"/>
      <c r="BU89" s="318"/>
      <c r="BV89" s="318"/>
      <c r="BW89" s="318"/>
      <c r="BX89" s="318"/>
      <c r="BY89" s="318"/>
      <c r="BZ89" s="318"/>
      <c r="CA89" s="318"/>
      <c r="CB89" s="318"/>
      <c r="CC89" s="318"/>
      <c r="CD89" s="318"/>
      <c r="CE89" s="318"/>
      <c r="CF89" s="318"/>
      <c r="CG89" s="318"/>
      <c r="CH89" s="318"/>
      <c r="CI89" s="318"/>
      <c r="CJ89" s="318"/>
      <c r="CK89" s="318"/>
      <c r="CL89" s="318"/>
      <c r="CM89" s="318"/>
      <c r="CN89" s="318"/>
      <c r="CO89" s="318"/>
      <c r="CP89" s="318"/>
      <c r="CQ89" s="318"/>
      <c r="CR89" s="318"/>
      <c r="CS89" s="318"/>
      <c r="CT89" s="318"/>
      <c r="CU89" s="318"/>
      <c r="CV89" s="318" t="n">
        <f aca="false">BK89*35%+3450</f>
        <v>16125.6</v>
      </c>
      <c r="CW89" s="318"/>
      <c r="CX89" s="318"/>
      <c r="CY89" s="318"/>
      <c r="CZ89" s="318"/>
      <c r="DA89" s="318"/>
      <c r="DB89" s="318"/>
      <c r="DC89" s="318"/>
      <c r="DD89" s="318"/>
      <c r="DE89" s="318"/>
      <c r="DF89" s="318"/>
      <c r="DG89" s="318"/>
      <c r="DH89" s="318"/>
      <c r="DI89" s="318"/>
      <c r="DJ89" s="318"/>
      <c r="DK89" s="318"/>
      <c r="DL89" s="318"/>
      <c r="DM89" s="318"/>
      <c r="DN89" s="318"/>
      <c r="DO89" s="318"/>
      <c r="DP89" s="318"/>
      <c r="DQ89" s="318"/>
      <c r="DR89" s="318"/>
      <c r="DS89" s="318"/>
      <c r="DT89" s="318"/>
      <c r="DU89" s="318"/>
      <c r="DV89" s="318"/>
      <c r="DW89" s="318"/>
      <c r="DX89" s="318"/>
      <c r="DY89" s="318"/>
      <c r="DZ89" s="318"/>
      <c r="EA89" s="318"/>
      <c r="EB89" s="318"/>
      <c r="EC89" s="318"/>
      <c r="ED89" s="326" t="n">
        <f aca="false">(BK89+CC89+CV89+DN89)*0.8</f>
        <v>41873.28</v>
      </c>
      <c r="EE89" s="326"/>
      <c r="EF89" s="326"/>
      <c r="EG89" s="326"/>
      <c r="EH89" s="326"/>
      <c r="EI89" s="326"/>
      <c r="EJ89" s="326"/>
      <c r="EK89" s="326"/>
      <c r="EL89" s="326"/>
      <c r="EM89" s="326"/>
      <c r="EN89" s="326"/>
      <c r="EO89" s="326"/>
      <c r="EP89" s="326"/>
      <c r="EQ89" s="326"/>
      <c r="ER89" s="326"/>
      <c r="ES89" s="326"/>
      <c r="ET89" s="326" t="n">
        <f aca="false">(BK89+CC89+CV89+DN89)*0.5</f>
        <v>26170.8</v>
      </c>
      <c r="EU89" s="326"/>
      <c r="EV89" s="326"/>
      <c r="EW89" s="326"/>
      <c r="EX89" s="326"/>
      <c r="EY89" s="326"/>
      <c r="EZ89" s="326"/>
      <c r="FA89" s="326"/>
      <c r="FB89" s="326"/>
      <c r="FC89" s="326"/>
      <c r="FD89" s="326"/>
      <c r="FE89" s="326"/>
      <c r="FF89" s="326"/>
      <c r="FG89" s="326"/>
      <c r="FH89" s="326"/>
      <c r="FI89" s="326"/>
      <c r="FJ89" s="326"/>
      <c r="FK89" s="318" t="n">
        <f aca="false">(AT89+ED89+ET89)*12*AD89</f>
        <v>1444628.16</v>
      </c>
      <c r="FL89" s="318"/>
      <c r="FM89" s="318"/>
    </row>
    <row r="90" s="315" customFormat="true" ht="24" hidden="false" customHeight="true" outlineLevel="0" collapsed="false">
      <c r="A90" s="335" t="n">
        <v>3</v>
      </c>
      <c r="B90" s="335"/>
      <c r="C90" s="335"/>
      <c r="D90" s="335"/>
      <c r="E90" s="335"/>
      <c r="F90" s="335"/>
      <c r="G90" s="317" t="s">
        <v>455</v>
      </c>
      <c r="H90" s="317"/>
      <c r="I90" s="317"/>
      <c r="J90" s="317"/>
      <c r="K90" s="317"/>
      <c r="L90" s="317"/>
      <c r="M90" s="317"/>
      <c r="N90" s="317"/>
      <c r="O90" s="317"/>
      <c r="P90" s="317"/>
      <c r="Q90" s="317"/>
      <c r="R90" s="317"/>
      <c r="S90" s="317"/>
      <c r="T90" s="317"/>
      <c r="U90" s="317"/>
      <c r="V90" s="317"/>
      <c r="W90" s="317"/>
      <c r="X90" s="317"/>
      <c r="Y90" s="317"/>
      <c r="Z90" s="317"/>
      <c r="AA90" s="317"/>
      <c r="AB90" s="317"/>
      <c r="AC90" s="317"/>
      <c r="AD90" s="318" t="n">
        <v>1</v>
      </c>
      <c r="AE90" s="318"/>
      <c r="AF90" s="318"/>
      <c r="AG90" s="318"/>
      <c r="AH90" s="318"/>
      <c r="AI90" s="318"/>
      <c r="AJ90" s="318"/>
      <c r="AK90" s="318"/>
      <c r="AL90" s="318"/>
      <c r="AM90" s="318"/>
      <c r="AN90" s="318"/>
      <c r="AO90" s="318"/>
      <c r="AP90" s="318"/>
      <c r="AQ90" s="318"/>
      <c r="AR90" s="318"/>
      <c r="AS90" s="318"/>
      <c r="AT90" s="326" t="n">
        <f aca="false">BK90+CC90+CV90+DN90</f>
        <v>52341.6</v>
      </c>
      <c r="AU90" s="326"/>
      <c r="AV90" s="326"/>
      <c r="AW90" s="326"/>
      <c r="AX90" s="326"/>
      <c r="AY90" s="326"/>
      <c r="AZ90" s="326"/>
      <c r="BA90" s="326"/>
      <c r="BB90" s="326"/>
      <c r="BC90" s="326"/>
      <c r="BD90" s="326"/>
      <c r="BE90" s="326"/>
      <c r="BF90" s="326"/>
      <c r="BG90" s="326"/>
      <c r="BH90" s="326"/>
      <c r="BI90" s="326"/>
      <c r="BJ90" s="326"/>
      <c r="BK90" s="318" t="n">
        <v>36216</v>
      </c>
      <c r="BL90" s="318"/>
      <c r="BM90" s="318"/>
      <c r="BN90" s="318"/>
      <c r="BO90" s="318"/>
      <c r="BP90" s="318"/>
      <c r="BQ90" s="318"/>
      <c r="BR90" s="318"/>
      <c r="BS90" s="318"/>
      <c r="BT90" s="318"/>
      <c r="BU90" s="318"/>
      <c r="BV90" s="318"/>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8"/>
      <c r="CS90" s="318"/>
      <c r="CT90" s="318"/>
      <c r="CU90" s="318"/>
      <c r="CV90" s="318" t="n">
        <f aca="false">BK90*35%+3450</f>
        <v>16125.6</v>
      </c>
      <c r="CW90" s="318"/>
      <c r="CX90" s="318"/>
      <c r="CY90" s="318"/>
      <c r="CZ90" s="318"/>
      <c r="DA90" s="318"/>
      <c r="DB90" s="318"/>
      <c r="DC90" s="318"/>
      <c r="DD90" s="318"/>
      <c r="DE90" s="318"/>
      <c r="DF90" s="318"/>
      <c r="DG90" s="318"/>
      <c r="DH90" s="318"/>
      <c r="DI90" s="318"/>
      <c r="DJ90" s="318"/>
      <c r="DK90" s="318"/>
      <c r="DL90" s="318"/>
      <c r="DM90" s="318"/>
      <c r="DN90" s="318"/>
      <c r="DO90" s="318"/>
      <c r="DP90" s="318"/>
      <c r="DQ90" s="318"/>
      <c r="DR90" s="318"/>
      <c r="DS90" s="318"/>
      <c r="DT90" s="318"/>
      <c r="DU90" s="318"/>
      <c r="DV90" s="318"/>
      <c r="DW90" s="318"/>
      <c r="DX90" s="318"/>
      <c r="DY90" s="318"/>
      <c r="DZ90" s="318"/>
      <c r="EA90" s="318"/>
      <c r="EB90" s="318"/>
      <c r="EC90" s="318"/>
      <c r="ED90" s="326" t="n">
        <f aca="false">(BK90+CC90+CV90+DN90)*0.8</f>
        <v>41873.28</v>
      </c>
      <c r="EE90" s="326"/>
      <c r="EF90" s="326"/>
      <c r="EG90" s="326"/>
      <c r="EH90" s="326"/>
      <c r="EI90" s="326"/>
      <c r="EJ90" s="326"/>
      <c r="EK90" s="326"/>
      <c r="EL90" s="326"/>
      <c r="EM90" s="326"/>
      <c r="EN90" s="326"/>
      <c r="EO90" s="326"/>
      <c r="EP90" s="326"/>
      <c r="EQ90" s="326"/>
      <c r="ER90" s="326"/>
      <c r="ES90" s="326"/>
      <c r="ET90" s="326" t="n">
        <f aca="false">(BK90+CC90+CV90+DN90)*0.5</f>
        <v>26170.8</v>
      </c>
      <c r="EU90" s="326"/>
      <c r="EV90" s="326"/>
      <c r="EW90" s="326"/>
      <c r="EX90" s="326"/>
      <c r="EY90" s="326"/>
      <c r="EZ90" s="326"/>
      <c r="FA90" s="326"/>
      <c r="FB90" s="326"/>
      <c r="FC90" s="326"/>
      <c r="FD90" s="326"/>
      <c r="FE90" s="326"/>
      <c r="FF90" s="326"/>
      <c r="FG90" s="326"/>
      <c r="FH90" s="326"/>
      <c r="FI90" s="326"/>
      <c r="FJ90" s="326"/>
      <c r="FK90" s="318" t="n">
        <f aca="false">(AT90+ED90+ET90)*12*AD90</f>
        <v>1444628.16</v>
      </c>
      <c r="FL90" s="318"/>
      <c r="FM90" s="318"/>
    </row>
    <row r="91" s="315" customFormat="true" ht="24" hidden="false" customHeight="true" outlineLevel="0" collapsed="false">
      <c r="A91" s="335" t="n">
        <v>4</v>
      </c>
      <c r="B91" s="335"/>
      <c r="C91" s="335"/>
      <c r="D91" s="335"/>
      <c r="E91" s="335"/>
      <c r="F91" s="335"/>
      <c r="G91" s="317" t="s">
        <v>456</v>
      </c>
      <c r="H91" s="317"/>
      <c r="I91" s="317"/>
      <c r="J91" s="317"/>
      <c r="K91" s="317"/>
      <c r="L91" s="317"/>
      <c r="M91" s="317"/>
      <c r="N91" s="317"/>
      <c r="O91" s="317"/>
      <c r="P91" s="317"/>
      <c r="Q91" s="317"/>
      <c r="R91" s="317"/>
      <c r="S91" s="317"/>
      <c r="T91" s="317"/>
      <c r="U91" s="317"/>
      <c r="V91" s="317"/>
      <c r="W91" s="317"/>
      <c r="X91" s="317"/>
      <c r="Y91" s="317"/>
      <c r="Z91" s="317"/>
      <c r="AA91" s="317"/>
      <c r="AB91" s="317"/>
      <c r="AC91" s="317"/>
      <c r="AD91" s="318" t="n">
        <v>1</v>
      </c>
      <c r="AE91" s="318"/>
      <c r="AF91" s="318"/>
      <c r="AG91" s="318"/>
      <c r="AH91" s="318"/>
      <c r="AI91" s="318"/>
      <c r="AJ91" s="318"/>
      <c r="AK91" s="318"/>
      <c r="AL91" s="318"/>
      <c r="AM91" s="318"/>
      <c r="AN91" s="318"/>
      <c r="AO91" s="318"/>
      <c r="AP91" s="318"/>
      <c r="AQ91" s="318"/>
      <c r="AR91" s="318"/>
      <c r="AS91" s="318"/>
      <c r="AT91" s="326" t="n">
        <f aca="false">BK91+CC91+CV91+DN91</f>
        <v>52341.6</v>
      </c>
      <c r="AU91" s="326"/>
      <c r="AV91" s="326"/>
      <c r="AW91" s="326"/>
      <c r="AX91" s="326"/>
      <c r="AY91" s="326"/>
      <c r="AZ91" s="326"/>
      <c r="BA91" s="326"/>
      <c r="BB91" s="326"/>
      <c r="BC91" s="326"/>
      <c r="BD91" s="326"/>
      <c r="BE91" s="326"/>
      <c r="BF91" s="326"/>
      <c r="BG91" s="326"/>
      <c r="BH91" s="326"/>
      <c r="BI91" s="326"/>
      <c r="BJ91" s="326"/>
      <c r="BK91" s="318" t="n">
        <v>36216</v>
      </c>
      <c r="BL91" s="318"/>
      <c r="BM91" s="318"/>
      <c r="BN91" s="318"/>
      <c r="BO91" s="318"/>
      <c r="BP91" s="318"/>
      <c r="BQ91" s="318"/>
      <c r="BR91" s="318"/>
      <c r="BS91" s="318"/>
      <c r="BT91" s="318"/>
      <c r="BU91" s="318"/>
      <c r="BV91" s="318"/>
      <c r="BW91" s="318"/>
      <c r="BX91" s="318"/>
      <c r="BY91" s="318"/>
      <c r="BZ91" s="318"/>
      <c r="CA91" s="318"/>
      <c r="CB91" s="318"/>
      <c r="CC91" s="318"/>
      <c r="CD91" s="318"/>
      <c r="CE91" s="318"/>
      <c r="CF91" s="318"/>
      <c r="CG91" s="318"/>
      <c r="CH91" s="318"/>
      <c r="CI91" s="318"/>
      <c r="CJ91" s="318"/>
      <c r="CK91" s="318"/>
      <c r="CL91" s="318"/>
      <c r="CM91" s="318"/>
      <c r="CN91" s="318"/>
      <c r="CO91" s="318"/>
      <c r="CP91" s="318"/>
      <c r="CQ91" s="318"/>
      <c r="CR91" s="318"/>
      <c r="CS91" s="318"/>
      <c r="CT91" s="318"/>
      <c r="CU91" s="318"/>
      <c r="CV91" s="318" t="n">
        <f aca="false">BK91*35%+3450</f>
        <v>16125.6</v>
      </c>
      <c r="CW91" s="318"/>
      <c r="CX91" s="318"/>
      <c r="CY91" s="318"/>
      <c r="CZ91" s="318"/>
      <c r="DA91" s="318"/>
      <c r="DB91" s="318"/>
      <c r="DC91" s="318"/>
      <c r="DD91" s="318"/>
      <c r="DE91" s="318"/>
      <c r="DF91" s="318"/>
      <c r="DG91" s="318"/>
      <c r="DH91" s="318"/>
      <c r="DI91" s="318"/>
      <c r="DJ91" s="318"/>
      <c r="DK91" s="318"/>
      <c r="DL91" s="318"/>
      <c r="DM91" s="318"/>
      <c r="DN91" s="318"/>
      <c r="DO91" s="318"/>
      <c r="DP91" s="318"/>
      <c r="DQ91" s="318"/>
      <c r="DR91" s="318"/>
      <c r="DS91" s="318"/>
      <c r="DT91" s="318"/>
      <c r="DU91" s="318"/>
      <c r="DV91" s="318"/>
      <c r="DW91" s="318"/>
      <c r="DX91" s="318"/>
      <c r="DY91" s="318"/>
      <c r="DZ91" s="318"/>
      <c r="EA91" s="318"/>
      <c r="EB91" s="318"/>
      <c r="EC91" s="318"/>
      <c r="ED91" s="326" t="n">
        <f aca="false">(BK91+CC91+CV91+DN91)*0.8</f>
        <v>41873.28</v>
      </c>
      <c r="EE91" s="326"/>
      <c r="EF91" s="326"/>
      <c r="EG91" s="326"/>
      <c r="EH91" s="326"/>
      <c r="EI91" s="326"/>
      <c r="EJ91" s="326"/>
      <c r="EK91" s="326"/>
      <c r="EL91" s="326"/>
      <c r="EM91" s="326"/>
      <c r="EN91" s="326"/>
      <c r="EO91" s="326"/>
      <c r="EP91" s="326"/>
      <c r="EQ91" s="326"/>
      <c r="ER91" s="326"/>
      <c r="ES91" s="326"/>
      <c r="ET91" s="326" t="n">
        <f aca="false">(BK91+CC91+CV91+DN91)*0.5</f>
        <v>26170.8</v>
      </c>
      <c r="EU91" s="326"/>
      <c r="EV91" s="326"/>
      <c r="EW91" s="326"/>
      <c r="EX91" s="326"/>
      <c r="EY91" s="326"/>
      <c r="EZ91" s="326"/>
      <c r="FA91" s="326"/>
      <c r="FB91" s="326"/>
      <c r="FC91" s="326"/>
      <c r="FD91" s="326"/>
      <c r="FE91" s="326"/>
      <c r="FF91" s="326"/>
      <c r="FG91" s="326"/>
      <c r="FH91" s="326"/>
      <c r="FI91" s="326"/>
      <c r="FJ91" s="326"/>
      <c r="FK91" s="318" t="n">
        <f aca="false">(AT91+ED91+ET91)*12*AD91</f>
        <v>1444628.16</v>
      </c>
      <c r="FL91" s="318"/>
      <c r="FM91" s="318"/>
    </row>
    <row r="92" s="327" customFormat="true" ht="15" hidden="false" customHeight="true" outlineLevel="0" collapsed="false">
      <c r="A92" s="336" t="s">
        <v>439</v>
      </c>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26" t="n">
        <f aca="false">AD88+AD89+AD90+AD91</f>
        <v>4</v>
      </c>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6"/>
      <c r="CG92" s="326"/>
      <c r="CH92" s="326"/>
      <c r="CI92" s="326"/>
      <c r="CJ92" s="326"/>
      <c r="CK92" s="326"/>
      <c r="CL92" s="326"/>
      <c r="CM92" s="326"/>
      <c r="CN92" s="326"/>
      <c r="CO92" s="326"/>
      <c r="CP92" s="326"/>
      <c r="CQ92" s="326"/>
      <c r="CR92" s="326"/>
      <c r="CS92" s="326"/>
      <c r="CT92" s="326"/>
      <c r="CU92" s="326"/>
      <c r="CV92" s="326"/>
      <c r="CW92" s="326"/>
      <c r="CX92" s="326"/>
      <c r="CY92" s="326"/>
      <c r="CZ92" s="326"/>
      <c r="DA92" s="326"/>
      <c r="DB92" s="326"/>
      <c r="DC92" s="326"/>
      <c r="DD92" s="326"/>
      <c r="DE92" s="326"/>
      <c r="DF92" s="326"/>
      <c r="DG92" s="326"/>
      <c r="DH92" s="326"/>
      <c r="DI92" s="326"/>
      <c r="DJ92" s="326"/>
      <c r="DK92" s="326"/>
      <c r="DL92" s="326"/>
      <c r="DM92" s="326"/>
      <c r="DN92" s="326"/>
      <c r="DO92" s="326"/>
      <c r="DP92" s="326"/>
      <c r="DQ92" s="326"/>
      <c r="DR92" s="326"/>
      <c r="DS92" s="326"/>
      <c r="DT92" s="326"/>
      <c r="DU92" s="326"/>
      <c r="DV92" s="326"/>
      <c r="DW92" s="326"/>
      <c r="DX92" s="326"/>
      <c r="DY92" s="326"/>
      <c r="DZ92" s="326"/>
      <c r="EA92" s="326"/>
      <c r="EB92" s="326"/>
      <c r="EC92" s="326"/>
      <c r="ED92" s="326"/>
      <c r="EE92" s="326"/>
      <c r="EF92" s="326"/>
      <c r="EG92" s="326"/>
      <c r="EH92" s="326"/>
      <c r="EI92" s="326"/>
      <c r="EJ92" s="326"/>
      <c r="EK92" s="326"/>
      <c r="EL92" s="326"/>
      <c r="EM92" s="326"/>
      <c r="EN92" s="326"/>
      <c r="EO92" s="326"/>
      <c r="EP92" s="326"/>
      <c r="EQ92" s="326"/>
      <c r="ER92" s="326"/>
      <c r="ES92" s="326"/>
      <c r="ET92" s="326"/>
      <c r="EU92" s="326"/>
      <c r="EV92" s="326"/>
      <c r="EW92" s="326"/>
      <c r="EX92" s="326"/>
      <c r="EY92" s="326"/>
      <c r="EZ92" s="326"/>
      <c r="FA92" s="326"/>
      <c r="FB92" s="326"/>
      <c r="FC92" s="326"/>
      <c r="FD92" s="326"/>
      <c r="FE92" s="326"/>
      <c r="FF92" s="326"/>
      <c r="FG92" s="326"/>
      <c r="FH92" s="326"/>
      <c r="FI92" s="326"/>
      <c r="FJ92" s="326"/>
      <c r="FK92" s="326" t="n">
        <f aca="false">SUM(FK88:FM91)</f>
        <v>5999999.99868</v>
      </c>
      <c r="FL92" s="326"/>
      <c r="FM92" s="326"/>
      <c r="FN92" s="337"/>
      <c r="FO92" s="328"/>
      <c r="FP92" s="328"/>
      <c r="FQ92" s="328"/>
      <c r="FR92" s="328"/>
      <c r="FS92" s="328"/>
      <c r="FT92" s="328"/>
      <c r="FU92" s="328"/>
      <c r="FV92" s="328"/>
      <c r="FW92" s="328"/>
      <c r="FX92" s="328"/>
      <c r="FY92" s="328"/>
      <c r="FZ92" s="338"/>
      <c r="GA92" s="338"/>
      <c r="GB92" s="338"/>
      <c r="GC92" s="338"/>
      <c r="GD92" s="338"/>
      <c r="GE92" s="338"/>
      <c r="GF92" s="338"/>
      <c r="GG92" s="338"/>
      <c r="GH92" s="338"/>
      <c r="GI92" s="338"/>
      <c r="GJ92" s="338"/>
      <c r="GK92" s="338"/>
      <c r="GL92" s="338"/>
      <c r="GM92" s="338"/>
      <c r="GN92" s="338"/>
      <c r="GO92" s="338"/>
      <c r="GP92" s="338"/>
      <c r="GQ92" s="338"/>
      <c r="GR92" s="338"/>
      <c r="GS92" s="338"/>
      <c r="GT92" s="338"/>
      <c r="GU92" s="338"/>
      <c r="GV92" s="328"/>
      <c r="GW92" s="328"/>
      <c r="GX92" s="328"/>
      <c r="GY92" s="328"/>
      <c r="GZ92" s="328"/>
      <c r="HA92" s="328"/>
      <c r="HB92" s="328"/>
      <c r="HC92" s="328"/>
      <c r="HD92" s="328"/>
    </row>
    <row r="93" s="327" customFormat="true" ht="14.25" hidden="false" customHeight="true" outlineLevel="0" collapsed="false">
      <c r="A93" s="339" t="s">
        <v>440</v>
      </c>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c r="BC93" s="339"/>
      <c r="BD93" s="339"/>
      <c r="BE93" s="339"/>
      <c r="BF93" s="339"/>
      <c r="BG93" s="339"/>
      <c r="BH93" s="339"/>
      <c r="BI93" s="339"/>
      <c r="BJ93" s="339"/>
      <c r="BK93" s="339"/>
      <c r="BL93" s="339"/>
      <c r="BM93" s="339"/>
      <c r="BN93" s="339"/>
      <c r="BO93" s="339"/>
      <c r="BP93" s="339"/>
      <c r="BQ93" s="339"/>
      <c r="BR93" s="339"/>
      <c r="BS93" s="339"/>
      <c r="BT93" s="339"/>
      <c r="BU93" s="339"/>
      <c r="BV93" s="339"/>
      <c r="BW93" s="339"/>
      <c r="BX93" s="339"/>
      <c r="BY93" s="339"/>
      <c r="BZ93" s="339"/>
      <c r="CA93" s="339"/>
      <c r="CB93" s="339"/>
      <c r="CC93" s="339"/>
      <c r="CD93" s="339"/>
      <c r="CE93" s="339"/>
      <c r="CF93" s="339"/>
      <c r="CG93" s="339"/>
      <c r="CH93" s="339"/>
      <c r="CI93" s="339"/>
      <c r="CJ93" s="339"/>
      <c r="CK93" s="339"/>
      <c r="CL93" s="339"/>
      <c r="CM93" s="339"/>
      <c r="CN93" s="339"/>
      <c r="CO93" s="339"/>
      <c r="CP93" s="339"/>
      <c r="CQ93" s="339"/>
      <c r="CR93" s="339"/>
      <c r="CS93" s="339"/>
      <c r="CT93" s="339"/>
      <c r="CU93" s="339"/>
      <c r="CV93" s="339"/>
      <c r="CW93" s="339"/>
      <c r="CX93" s="339"/>
      <c r="CY93" s="339"/>
      <c r="CZ93" s="339"/>
      <c r="DA93" s="339"/>
      <c r="DB93" s="339"/>
      <c r="DC93" s="339"/>
      <c r="DD93" s="339"/>
      <c r="DE93" s="339"/>
      <c r="DF93" s="339"/>
      <c r="DG93" s="339"/>
      <c r="DH93" s="339"/>
      <c r="DI93" s="339"/>
      <c r="DJ93" s="339"/>
      <c r="DK93" s="339"/>
      <c r="DL93" s="339"/>
      <c r="DM93" s="339"/>
      <c r="DN93" s="339"/>
      <c r="DO93" s="339"/>
      <c r="DP93" s="339"/>
      <c r="DQ93" s="339"/>
      <c r="DR93" s="339"/>
      <c r="DS93" s="339"/>
      <c r="DT93" s="339"/>
      <c r="DU93" s="339"/>
      <c r="DV93" s="339"/>
      <c r="DW93" s="339"/>
      <c r="DX93" s="339"/>
      <c r="DY93" s="339"/>
      <c r="DZ93" s="339"/>
      <c r="EA93" s="339"/>
      <c r="EB93" s="339"/>
      <c r="EC93" s="339"/>
      <c r="ED93" s="339"/>
      <c r="EE93" s="339"/>
      <c r="EF93" s="339"/>
      <c r="EG93" s="339"/>
      <c r="EH93" s="339"/>
      <c r="EI93" s="339"/>
      <c r="EJ93" s="339"/>
      <c r="EK93" s="339"/>
      <c r="EL93" s="339"/>
      <c r="EM93" s="339"/>
      <c r="EN93" s="339"/>
      <c r="EO93" s="339"/>
      <c r="EP93" s="339"/>
      <c r="EQ93" s="339"/>
      <c r="ER93" s="339"/>
      <c r="ES93" s="339"/>
      <c r="ET93" s="339"/>
      <c r="EU93" s="339"/>
      <c r="EV93" s="339"/>
      <c r="EW93" s="339"/>
      <c r="EX93" s="339"/>
      <c r="EY93" s="339"/>
      <c r="EZ93" s="339"/>
      <c r="FA93" s="339"/>
      <c r="FB93" s="339"/>
      <c r="FC93" s="339"/>
      <c r="FD93" s="339"/>
      <c r="FE93" s="339"/>
      <c r="FF93" s="339"/>
      <c r="FG93" s="339"/>
      <c r="FH93" s="339"/>
      <c r="FI93" s="339"/>
      <c r="FJ93" s="339"/>
      <c r="FK93" s="340"/>
      <c r="FL93" s="340"/>
      <c r="FM93" s="340"/>
      <c r="FN93" s="341"/>
      <c r="FO93" s="341"/>
      <c r="FP93" s="341"/>
      <c r="FQ93" s="341"/>
      <c r="FR93" s="341"/>
      <c r="FS93" s="341"/>
      <c r="FT93" s="341"/>
      <c r="FU93" s="341"/>
      <c r="FV93" s="341"/>
      <c r="FW93" s="341"/>
      <c r="FX93" s="341"/>
      <c r="FY93" s="341"/>
      <c r="FZ93" s="341"/>
      <c r="GA93" s="341"/>
      <c r="GB93" s="341"/>
      <c r="GC93" s="341"/>
      <c r="GD93" s="341"/>
      <c r="GE93" s="341"/>
    </row>
    <row r="94" s="315" customFormat="true" ht="12.75" hidden="false" customHeight="true" outlineLevel="0" collapsed="false">
      <c r="A94" s="342" t="n">
        <v>5</v>
      </c>
      <c r="B94" s="342"/>
      <c r="C94" s="342"/>
      <c r="D94" s="342"/>
      <c r="E94" s="342"/>
      <c r="F94" s="342"/>
      <c r="G94" s="317" t="s">
        <v>457</v>
      </c>
      <c r="H94" s="317"/>
      <c r="I94" s="317"/>
      <c r="J94" s="317"/>
      <c r="K94" s="317"/>
      <c r="L94" s="317"/>
      <c r="M94" s="317"/>
      <c r="N94" s="317"/>
      <c r="O94" s="317"/>
      <c r="P94" s="317"/>
      <c r="Q94" s="317"/>
      <c r="R94" s="317"/>
      <c r="S94" s="317"/>
      <c r="T94" s="317"/>
      <c r="U94" s="317"/>
      <c r="V94" s="317"/>
      <c r="W94" s="317"/>
      <c r="X94" s="317"/>
      <c r="Y94" s="317"/>
      <c r="Z94" s="317"/>
      <c r="AA94" s="317"/>
      <c r="AB94" s="317"/>
      <c r="AC94" s="317"/>
      <c r="AD94" s="318" t="n">
        <v>4</v>
      </c>
      <c r="AE94" s="318"/>
      <c r="AF94" s="318"/>
      <c r="AG94" s="318"/>
      <c r="AH94" s="318"/>
      <c r="AI94" s="318"/>
      <c r="AJ94" s="318"/>
      <c r="AK94" s="318"/>
      <c r="AL94" s="318"/>
      <c r="AM94" s="318"/>
      <c r="AN94" s="318"/>
      <c r="AO94" s="318"/>
      <c r="AP94" s="318"/>
      <c r="AQ94" s="318"/>
      <c r="AR94" s="318"/>
      <c r="AS94" s="318"/>
      <c r="AT94" s="326" t="n">
        <f aca="false">BK94+CC94+CV94</f>
        <v>22132.5</v>
      </c>
      <c r="AU94" s="326"/>
      <c r="AV94" s="326"/>
      <c r="AW94" s="326"/>
      <c r="AX94" s="326"/>
      <c r="AY94" s="326"/>
      <c r="AZ94" s="326"/>
      <c r="BA94" s="326"/>
      <c r="BB94" s="326"/>
      <c r="BC94" s="326"/>
      <c r="BD94" s="326"/>
      <c r="BE94" s="326"/>
      <c r="BF94" s="326"/>
      <c r="BG94" s="326"/>
      <c r="BH94" s="326"/>
      <c r="BI94" s="326"/>
      <c r="BJ94" s="326"/>
      <c r="BK94" s="318" t="n">
        <v>11950</v>
      </c>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8"/>
      <c r="CS94" s="318"/>
      <c r="CT94" s="318"/>
      <c r="CU94" s="318"/>
      <c r="CV94" s="318" t="n">
        <f aca="false">BK94*35%+6000</f>
        <v>10182.5</v>
      </c>
      <c r="CW94" s="318"/>
      <c r="CX94" s="318"/>
      <c r="CY94" s="318"/>
      <c r="CZ94" s="318"/>
      <c r="DA94" s="318"/>
      <c r="DB94" s="318"/>
      <c r="DC94" s="318"/>
      <c r="DD94" s="318"/>
      <c r="DE94" s="318"/>
      <c r="DF94" s="318"/>
      <c r="DG94" s="318"/>
      <c r="DH94" s="318"/>
      <c r="DI94" s="318"/>
      <c r="DJ94" s="318"/>
      <c r="DK94" s="318"/>
      <c r="DL94" s="318"/>
      <c r="DM94" s="318"/>
      <c r="DN94" s="318"/>
      <c r="DO94" s="318"/>
      <c r="DP94" s="318"/>
      <c r="DQ94" s="318"/>
      <c r="DR94" s="318"/>
      <c r="DS94" s="318"/>
      <c r="DT94" s="318"/>
      <c r="DU94" s="318"/>
      <c r="DV94" s="318"/>
      <c r="DW94" s="318"/>
      <c r="DX94" s="318"/>
      <c r="DY94" s="318"/>
      <c r="DZ94" s="318"/>
      <c r="EA94" s="318"/>
      <c r="EB94" s="318"/>
      <c r="EC94" s="318"/>
      <c r="ED94" s="326" t="n">
        <f aca="false">(BK94+CC94+CV94+DN94)*0.8</f>
        <v>17706</v>
      </c>
      <c r="EE94" s="326"/>
      <c r="EF94" s="326"/>
      <c r="EG94" s="326"/>
      <c r="EH94" s="326"/>
      <c r="EI94" s="326"/>
      <c r="EJ94" s="326"/>
      <c r="EK94" s="326"/>
      <c r="EL94" s="326"/>
      <c r="EM94" s="326"/>
      <c r="EN94" s="326"/>
      <c r="EO94" s="326"/>
      <c r="EP94" s="326"/>
      <c r="EQ94" s="326"/>
      <c r="ER94" s="326"/>
      <c r="ES94" s="326"/>
      <c r="ET94" s="326" t="n">
        <f aca="false">(BK94+CC94+CV94+DN94)*0.5</f>
        <v>11066.25</v>
      </c>
      <c r="EU94" s="326"/>
      <c r="EV94" s="326"/>
      <c r="EW94" s="326"/>
      <c r="EX94" s="326"/>
      <c r="EY94" s="326"/>
      <c r="EZ94" s="326"/>
      <c r="FA94" s="326"/>
      <c r="FB94" s="326"/>
      <c r="FC94" s="326"/>
      <c r="FD94" s="326"/>
      <c r="FE94" s="326"/>
      <c r="FF94" s="326"/>
      <c r="FG94" s="326"/>
      <c r="FH94" s="326"/>
      <c r="FI94" s="326"/>
      <c r="FJ94" s="326"/>
      <c r="FK94" s="318" t="n">
        <f aca="false">(AT94+ED94+ET94)*12*AD94</f>
        <v>2443428</v>
      </c>
      <c r="FL94" s="318"/>
      <c r="FM94" s="318"/>
      <c r="FP94" s="322"/>
      <c r="FQ94" s="322"/>
      <c r="FR94" s="322"/>
      <c r="FS94" s="322"/>
      <c r="FT94" s="322"/>
      <c r="FU94" s="322"/>
      <c r="FV94" s="322"/>
      <c r="FW94" s="322"/>
      <c r="FX94" s="322"/>
      <c r="FY94" s="322"/>
      <c r="FZ94" s="322"/>
      <c r="GA94" s="322"/>
      <c r="GB94" s="322"/>
      <c r="GC94" s="322"/>
      <c r="GD94" s="322"/>
      <c r="GE94" s="322"/>
      <c r="GF94" s="322"/>
      <c r="GG94" s="322"/>
      <c r="GH94" s="322"/>
      <c r="GI94" s="322"/>
      <c r="GJ94" s="322"/>
      <c r="GK94" s="322"/>
      <c r="GL94" s="322"/>
      <c r="GM94" s="322"/>
      <c r="GN94" s="322"/>
      <c r="GO94" s="322"/>
      <c r="GP94" s="322"/>
      <c r="GQ94" s="322"/>
      <c r="GR94" s="322"/>
      <c r="GS94" s="322"/>
      <c r="GT94" s="322"/>
      <c r="GU94" s="322"/>
    </row>
    <row r="95" s="315" customFormat="true" ht="12.75" hidden="false" customHeight="true" outlineLevel="0" collapsed="false">
      <c r="A95" s="342" t="n">
        <v>6</v>
      </c>
      <c r="B95" s="342"/>
      <c r="C95" s="342"/>
      <c r="D95" s="342"/>
      <c r="E95" s="342"/>
      <c r="F95" s="342"/>
      <c r="G95" s="317" t="s">
        <v>458</v>
      </c>
      <c r="H95" s="317"/>
      <c r="I95" s="317"/>
      <c r="J95" s="317"/>
      <c r="K95" s="317"/>
      <c r="L95" s="317"/>
      <c r="M95" s="317"/>
      <c r="N95" s="317"/>
      <c r="O95" s="317"/>
      <c r="P95" s="317"/>
      <c r="Q95" s="317"/>
      <c r="R95" s="317"/>
      <c r="S95" s="317"/>
      <c r="T95" s="317"/>
      <c r="U95" s="317"/>
      <c r="V95" s="317"/>
      <c r="W95" s="317"/>
      <c r="X95" s="317"/>
      <c r="Y95" s="317"/>
      <c r="Z95" s="317"/>
      <c r="AA95" s="317"/>
      <c r="AB95" s="317"/>
      <c r="AC95" s="317"/>
      <c r="AD95" s="318" t="n">
        <v>1</v>
      </c>
      <c r="AE95" s="318"/>
      <c r="AF95" s="318"/>
      <c r="AG95" s="318"/>
      <c r="AH95" s="318"/>
      <c r="AI95" s="318"/>
      <c r="AJ95" s="318"/>
      <c r="AK95" s="318"/>
      <c r="AL95" s="318"/>
      <c r="AM95" s="318"/>
      <c r="AN95" s="318"/>
      <c r="AO95" s="318"/>
      <c r="AP95" s="318"/>
      <c r="AQ95" s="318"/>
      <c r="AR95" s="318"/>
      <c r="AS95" s="318"/>
      <c r="AT95" s="326" t="n">
        <f aca="false">BK95+CC95+CV95</f>
        <v>23577.1</v>
      </c>
      <c r="AU95" s="326"/>
      <c r="AV95" s="326"/>
      <c r="AW95" s="326"/>
      <c r="AX95" s="326"/>
      <c r="AY95" s="326"/>
      <c r="AZ95" s="326"/>
      <c r="BA95" s="326"/>
      <c r="BB95" s="326"/>
      <c r="BC95" s="326"/>
      <c r="BD95" s="326"/>
      <c r="BE95" s="326"/>
      <c r="BF95" s="326"/>
      <c r="BG95" s="326"/>
      <c r="BH95" s="326"/>
      <c r="BI95" s="326"/>
      <c r="BJ95" s="326"/>
      <c r="BK95" s="318" t="n">
        <v>12946</v>
      </c>
      <c r="BL95" s="318"/>
      <c r="BM95" s="318"/>
      <c r="BN95" s="318"/>
      <c r="BO95" s="318"/>
      <c r="BP95" s="318"/>
      <c r="BQ95" s="318"/>
      <c r="BR95" s="318"/>
      <c r="BS95" s="318"/>
      <c r="BT95" s="318"/>
      <c r="BU95" s="318"/>
      <c r="BV95" s="318"/>
      <c r="BW95" s="318"/>
      <c r="BX95" s="318"/>
      <c r="BY95" s="318"/>
      <c r="BZ95" s="318"/>
      <c r="CA95" s="318"/>
      <c r="CB95" s="318"/>
      <c r="CC95" s="318"/>
      <c r="CD95" s="318"/>
      <c r="CE95" s="318"/>
      <c r="CF95" s="318"/>
      <c r="CG95" s="318"/>
      <c r="CH95" s="318"/>
      <c r="CI95" s="318"/>
      <c r="CJ95" s="318"/>
      <c r="CK95" s="318"/>
      <c r="CL95" s="318"/>
      <c r="CM95" s="318"/>
      <c r="CN95" s="318"/>
      <c r="CO95" s="318"/>
      <c r="CP95" s="318"/>
      <c r="CQ95" s="318"/>
      <c r="CR95" s="318"/>
      <c r="CS95" s="318"/>
      <c r="CT95" s="318"/>
      <c r="CU95" s="318"/>
      <c r="CV95" s="318" t="n">
        <f aca="false">BK95*35%+6100</f>
        <v>10631.1</v>
      </c>
      <c r="CW95" s="318"/>
      <c r="CX95" s="318"/>
      <c r="CY95" s="318"/>
      <c r="CZ95" s="318"/>
      <c r="DA95" s="318"/>
      <c r="DB95" s="318"/>
      <c r="DC95" s="318"/>
      <c r="DD95" s="318"/>
      <c r="DE95" s="318"/>
      <c r="DF95" s="318"/>
      <c r="DG95" s="318"/>
      <c r="DH95" s="318"/>
      <c r="DI95" s="318"/>
      <c r="DJ95" s="318"/>
      <c r="DK95" s="318"/>
      <c r="DL95" s="318"/>
      <c r="DM95" s="318"/>
      <c r="DN95" s="318"/>
      <c r="DO95" s="318"/>
      <c r="DP95" s="318"/>
      <c r="DQ95" s="318"/>
      <c r="DR95" s="318"/>
      <c r="DS95" s="318"/>
      <c r="DT95" s="318"/>
      <c r="DU95" s="318"/>
      <c r="DV95" s="318"/>
      <c r="DW95" s="318"/>
      <c r="DX95" s="318"/>
      <c r="DY95" s="318"/>
      <c r="DZ95" s="318"/>
      <c r="EA95" s="318"/>
      <c r="EB95" s="318"/>
      <c r="EC95" s="318"/>
      <c r="ED95" s="326" t="n">
        <f aca="false">(BK95+CC95+CV95+DN95)*0.8</f>
        <v>18861.68</v>
      </c>
      <c r="EE95" s="326"/>
      <c r="EF95" s="326"/>
      <c r="EG95" s="326"/>
      <c r="EH95" s="326"/>
      <c r="EI95" s="326"/>
      <c r="EJ95" s="326"/>
      <c r="EK95" s="326"/>
      <c r="EL95" s="326"/>
      <c r="EM95" s="326"/>
      <c r="EN95" s="326"/>
      <c r="EO95" s="326"/>
      <c r="EP95" s="326"/>
      <c r="EQ95" s="326"/>
      <c r="ER95" s="326"/>
      <c r="ES95" s="326"/>
      <c r="ET95" s="326" t="n">
        <f aca="false">(BK95+CC95+CV95+DN95)*0.5</f>
        <v>11788.55</v>
      </c>
      <c r="EU95" s="326"/>
      <c r="EV95" s="326"/>
      <c r="EW95" s="326"/>
      <c r="EX95" s="326"/>
      <c r="EY95" s="326"/>
      <c r="EZ95" s="326"/>
      <c r="FA95" s="326"/>
      <c r="FB95" s="326"/>
      <c r="FC95" s="326"/>
      <c r="FD95" s="326"/>
      <c r="FE95" s="326"/>
      <c r="FF95" s="326"/>
      <c r="FG95" s="326"/>
      <c r="FH95" s="326"/>
      <c r="FI95" s="326"/>
      <c r="FJ95" s="326"/>
      <c r="FK95" s="318" t="n">
        <f aca="false">(AT95+ED95+ET95)*12*AD95</f>
        <v>650727.96</v>
      </c>
      <c r="FL95" s="318"/>
      <c r="FM95" s="318"/>
      <c r="FP95" s="322"/>
      <c r="FQ95" s="322"/>
      <c r="FR95" s="322"/>
      <c r="FS95" s="322"/>
      <c r="FT95" s="322"/>
      <c r="FU95" s="322"/>
      <c r="FV95" s="322"/>
      <c r="FW95" s="322"/>
      <c r="FX95" s="322"/>
      <c r="FY95" s="322"/>
      <c r="FZ95" s="322"/>
      <c r="GA95" s="322"/>
      <c r="GB95" s="322"/>
      <c r="GC95" s="322"/>
      <c r="GD95" s="322"/>
      <c r="GE95" s="322"/>
      <c r="GF95" s="322"/>
      <c r="GG95" s="322"/>
      <c r="GH95" s="322"/>
      <c r="GI95" s="322"/>
      <c r="GJ95" s="322"/>
      <c r="GK95" s="322"/>
      <c r="GL95" s="322"/>
      <c r="GM95" s="322"/>
      <c r="GN95" s="322"/>
      <c r="GO95" s="322"/>
      <c r="GP95" s="322"/>
      <c r="GQ95" s="322"/>
      <c r="GR95" s="322"/>
      <c r="GS95" s="322"/>
      <c r="GT95" s="322"/>
      <c r="GU95" s="322"/>
    </row>
    <row r="96" s="315" customFormat="true" ht="12.75" hidden="false" customHeight="true" outlineLevel="0" collapsed="false">
      <c r="A96" s="342" t="n">
        <v>7</v>
      </c>
      <c r="B96" s="342"/>
      <c r="C96" s="342"/>
      <c r="D96" s="342"/>
      <c r="E96" s="342"/>
      <c r="F96" s="342"/>
      <c r="G96" s="317" t="s">
        <v>459</v>
      </c>
      <c r="H96" s="317"/>
      <c r="I96" s="317"/>
      <c r="J96" s="317"/>
      <c r="K96" s="317"/>
      <c r="L96" s="317"/>
      <c r="M96" s="317"/>
      <c r="N96" s="317"/>
      <c r="O96" s="317"/>
      <c r="P96" s="317"/>
      <c r="Q96" s="317"/>
      <c r="R96" s="317"/>
      <c r="S96" s="317"/>
      <c r="T96" s="317"/>
      <c r="U96" s="317"/>
      <c r="V96" s="317"/>
      <c r="W96" s="317"/>
      <c r="X96" s="317"/>
      <c r="Y96" s="317"/>
      <c r="Z96" s="317"/>
      <c r="AA96" s="317"/>
      <c r="AB96" s="317"/>
      <c r="AC96" s="317"/>
      <c r="AD96" s="318" t="n">
        <v>3</v>
      </c>
      <c r="AE96" s="318"/>
      <c r="AF96" s="318"/>
      <c r="AG96" s="318"/>
      <c r="AH96" s="318"/>
      <c r="AI96" s="318"/>
      <c r="AJ96" s="318"/>
      <c r="AK96" s="318"/>
      <c r="AL96" s="318"/>
      <c r="AM96" s="318"/>
      <c r="AN96" s="318"/>
      <c r="AO96" s="318"/>
      <c r="AP96" s="318"/>
      <c r="AQ96" s="318"/>
      <c r="AR96" s="318"/>
      <c r="AS96" s="318"/>
      <c r="AT96" s="326" t="n">
        <f aca="false">BK96+CC96+CV96</f>
        <v>24609.41</v>
      </c>
      <c r="AU96" s="326"/>
      <c r="AV96" s="326"/>
      <c r="AW96" s="326"/>
      <c r="AX96" s="326"/>
      <c r="AY96" s="326"/>
      <c r="AZ96" s="326"/>
      <c r="BA96" s="326"/>
      <c r="BB96" s="326"/>
      <c r="BC96" s="326"/>
      <c r="BD96" s="326"/>
      <c r="BE96" s="326"/>
      <c r="BF96" s="326"/>
      <c r="BG96" s="326"/>
      <c r="BH96" s="326"/>
      <c r="BI96" s="326"/>
      <c r="BJ96" s="326"/>
      <c r="BK96" s="318" t="n">
        <v>13444</v>
      </c>
      <c r="BL96" s="318"/>
      <c r="BM96" s="318"/>
      <c r="BN96" s="318"/>
      <c r="BO96" s="318"/>
      <c r="BP96" s="318"/>
      <c r="BQ96" s="318"/>
      <c r="BR96" s="318"/>
      <c r="BS96" s="318"/>
      <c r="BT96" s="318"/>
      <c r="BU96" s="318"/>
      <c r="BV96" s="318"/>
      <c r="BW96" s="318"/>
      <c r="BX96" s="318"/>
      <c r="BY96" s="318"/>
      <c r="BZ96" s="318"/>
      <c r="CA96" s="318"/>
      <c r="CB96" s="318"/>
      <c r="CC96" s="318"/>
      <c r="CD96" s="318"/>
      <c r="CE96" s="318"/>
      <c r="CF96" s="318"/>
      <c r="CG96" s="318"/>
      <c r="CH96" s="318"/>
      <c r="CI96" s="318"/>
      <c r="CJ96" s="318"/>
      <c r="CK96" s="318"/>
      <c r="CL96" s="318"/>
      <c r="CM96" s="318"/>
      <c r="CN96" s="318"/>
      <c r="CO96" s="318"/>
      <c r="CP96" s="318"/>
      <c r="CQ96" s="318"/>
      <c r="CR96" s="318"/>
      <c r="CS96" s="318"/>
      <c r="CT96" s="318"/>
      <c r="CU96" s="318"/>
      <c r="CV96" s="318" t="n">
        <f aca="false">BK96*35%+6460.01</f>
        <v>11165.41</v>
      </c>
      <c r="CW96" s="318"/>
      <c r="CX96" s="318"/>
      <c r="CY96" s="318"/>
      <c r="CZ96" s="318"/>
      <c r="DA96" s="318"/>
      <c r="DB96" s="318"/>
      <c r="DC96" s="318"/>
      <c r="DD96" s="318"/>
      <c r="DE96" s="318"/>
      <c r="DF96" s="318"/>
      <c r="DG96" s="318"/>
      <c r="DH96" s="318"/>
      <c r="DI96" s="318"/>
      <c r="DJ96" s="318"/>
      <c r="DK96" s="318"/>
      <c r="DL96" s="318"/>
      <c r="DM96" s="318"/>
      <c r="DN96" s="318"/>
      <c r="DO96" s="318"/>
      <c r="DP96" s="318"/>
      <c r="DQ96" s="318"/>
      <c r="DR96" s="318"/>
      <c r="DS96" s="318"/>
      <c r="DT96" s="318"/>
      <c r="DU96" s="318"/>
      <c r="DV96" s="318"/>
      <c r="DW96" s="318"/>
      <c r="DX96" s="318"/>
      <c r="DY96" s="318"/>
      <c r="DZ96" s="318"/>
      <c r="EA96" s="318"/>
      <c r="EB96" s="318"/>
      <c r="EC96" s="318"/>
      <c r="ED96" s="326" t="n">
        <f aca="false">(BK96+CC96+CV96+DN96)*0.8</f>
        <v>19687.528</v>
      </c>
      <c r="EE96" s="326"/>
      <c r="EF96" s="326"/>
      <c r="EG96" s="326"/>
      <c r="EH96" s="326"/>
      <c r="EI96" s="326"/>
      <c r="EJ96" s="326"/>
      <c r="EK96" s="326"/>
      <c r="EL96" s="326"/>
      <c r="EM96" s="326"/>
      <c r="EN96" s="326"/>
      <c r="EO96" s="326"/>
      <c r="EP96" s="326"/>
      <c r="EQ96" s="326"/>
      <c r="ER96" s="326"/>
      <c r="ES96" s="326"/>
      <c r="ET96" s="326" t="n">
        <f aca="false">(BK96+CC96+CV96+DN96)*0.5</f>
        <v>12304.705</v>
      </c>
      <c r="EU96" s="326"/>
      <c r="EV96" s="326"/>
      <c r="EW96" s="326"/>
      <c r="EX96" s="326"/>
      <c r="EY96" s="326"/>
      <c r="EZ96" s="326"/>
      <c r="FA96" s="326"/>
      <c r="FB96" s="326"/>
      <c r="FC96" s="326"/>
      <c r="FD96" s="326"/>
      <c r="FE96" s="326"/>
      <c r="FF96" s="326"/>
      <c r="FG96" s="326"/>
      <c r="FH96" s="326"/>
      <c r="FI96" s="326"/>
      <c r="FJ96" s="326"/>
      <c r="FK96" s="318" t="n">
        <f aca="false">(AT96+ED96+ET96)*12*AD96</f>
        <v>2037659.148</v>
      </c>
      <c r="FL96" s="318"/>
      <c r="FM96" s="318"/>
      <c r="FP96" s="322"/>
      <c r="FQ96" s="322"/>
      <c r="FR96" s="322"/>
      <c r="FS96" s="322"/>
      <c r="FT96" s="322"/>
      <c r="FU96" s="322"/>
      <c r="FV96" s="322"/>
      <c r="FW96" s="322"/>
      <c r="FX96" s="322"/>
      <c r="FY96" s="322"/>
      <c r="FZ96" s="322"/>
      <c r="GA96" s="322"/>
      <c r="GB96" s="322"/>
      <c r="GC96" s="322"/>
      <c r="GD96" s="322"/>
      <c r="GE96" s="322"/>
      <c r="GF96" s="322"/>
      <c r="GG96" s="322"/>
      <c r="GH96" s="322"/>
      <c r="GI96" s="322"/>
      <c r="GJ96" s="322"/>
      <c r="GK96" s="322"/>
      <c r="GL96" s="322"/>
      <c r="GM96" s="322"/>
      <c r="GN96" s="322"/>
      <c r="GO96" s="322"/>
      <c r="GP96" s="322"/>
      <c r="GQ96" s="322"/>
      <c r="GR96" s="322"/>
      <c r="GS96" s="322"/>
      <c r="GT96" s="322"/>
      <c r="GU96" s="322"/>
    </row>
    <row r="97" s="315" customFormat="true" ht="12.75" hidden="false" customHeight="true" outlineLevel="0" collapsed="false">
      <c r="A97" s="342" t="n">
        <v>8</v>
      </c>
      <c r="B97" s="342"/>
      <c r="C97" s="342"/>
      <c r="D97" s="342"/>
      <c r="E97" s="342"/>
      <c r="F97" s="342"/>
      <c r="G97" s="317" t="s">
        <v>460</v>
      </c>
      <c r="H97" s="317"/>
      <c r="I97" s="317"/>
      <c r="J97" s="317"/>
      <c r="K97" s="317"/>
      <c r="L97" s="317"/>
      <c r="M97" s="317"/>
      <c r="N97" s="317"/>
      <c r="O97" s="317"/>
      <c r="P97" s="317"/>
      <c r="Q97" s="317"/>
      <c r="R97" s="317"/>
      <c r="S97" s="317"/>
      <c r="T97" s="317"/>
      <c r="U97" s="317"/>
      <c r="V97" s="317"/>
      <c r="W97" s="317"/>
      <c r="X97" s="317"/>
      <c r="Y97" s="317"/>
      <c r="Z97" s="317"/>
      <c r="AA97" s="317"/>
      <c r="AB97" s="317"/>
      <c r="AC97" s="317"/>
      <c r="AD97" s="318" t="n">
        <v>5</v>
      </c>
      <c r="AE97" s="318"/>
      <c r="AF97" s="318"/>
      <c r="AG97" s="318"/>
      <c r="AH97" s="318"/>
      <c r="AI97" s="318"/>
      <c r="AJ97" s="318"/>
      <c r="AK97" s="318"/>
      <c r="AL97" s="318"/>
      <c r="AM97" s="318"/>
      <c r="AN97" s="318"/>
      <c r="AO97" s="318"/>
      <c r="AP97" s="318"/>
      <c r="AQ97" s="318"/>
      <c r="AR97" s="318"/>
      <c r="AS97" s="318"/>
      <c r="AT97" s="326" t="n">
        <f aca="false">BK97+CC97+CV97</f>
        <v>22351.2</v>
      </c>
      <c r="AU97" s="326"/>
      <c r="AV97" s="326"/>
      <c r="AW97" s="326"/>
      <c r="AX97" s="326"/>
      <c r="AY97" s="326"/>
      <c r="AZ97" s="326"/>
      <c r="BA97" s="326"/>
      <c r="BB97" s="326"/>
      <c r="BC97" s="326"/>
      <c r="BD97" s="326"/>
      <c r="BE97" s="326"/>
      <c r="BF97" s="326"/>
      <c r="BG97" s="326"/>
      <c r="BH97" s="326"/>
      <c r="BI97" s="326"/>
      <c r="BJ97" s="326"/>
      <c r="BK97" s="318" t="n">
        <v>12112</v>
      </c>
      <c r="BL97" s="318"/>
      <c r="BM97" s="318"/>
      <c r="BN97" s="318"/>
      <c r="BO97" s="318"/>
      <c r="BP97" s="318"/>
      <c r="BQ97" s="318"/>
      <c r="BR97" s="318"/>
      <c r="BS97" s="318"/>
      <c r="BT97" s="318"/>
      <c r="BU97" s="318"/>
      <c r="BV97" s="318"/>
      <c r="BW97" s="318"/>
      <c r="BX97" s="318"/>
      <c r="BY97" s="318"/>
      <c r="BZ97" s="318"/>
      <c r="CA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t="n">
        <f aca="false">BK97*35%+6000</f>
        <v>10239.2</v>
      </c>
      <c r="CW97" s="318"/>
      <c r="CX97" s="318"/>
      <c r="CY97" s="318"/>
      <c r="CZ97" s="318"/>
      <c r="DA97" s="318"/>
      <c r="DB97" s="318"/>
      <c r="DC97" s="318"/>
      <c r="DD97" s="318"/>
      <c r="DE97" s="318"/>
      <c r="DF97" s="318"/>
      <c r="DG97" s="318"/>
      <c r="DH97" s="318"/>
      <c r="DI97" s="318"/>
      <c r="DJ97" s="318"/>
      <c r="DK97" s="318"/>
      <c r="DL97" s="318"/>
      <c r="DM97" s="318"/>
      <c r="DN97" s="318"/>
      <c r="DO97" s="318"/>
      <c r="DP97" s="318"/>
      <c r="DQ97" s="318"/>
      <c r="DR97" s="318"/>
      <c r="DS97" s="318"/>
      <c r="DT97" s="318"/>
      <c r="DU97" s="318"/>
      <c r="DV97" s="318"/>
      <c r="DW97" s="318"/>
      <c r="DX97" s="318"/>
      <c r="DY97" s="318"/>
      <c r="DZ97" s="318"/>
      <c r="EA97" s="318"/>
      <c r="EB97" s="318"/>
      <c r="EC97" s="318"/>
      <c r="ED97" s="326" t="n">
        <f aca="false">(BK97+CC97+CV97+DN97)*0.8</f>
        <v>17880.96</v>
      </c>
      <c r="EE97" s="326"/>
      <c r="EF97" s="326"/>
      <c r="EG97" s="326"/>
      <c r="EH97" s="326"/>
      <c r="EI97" s="326"/>
      <c r="EJ97" s="326"/>
      <c r="EK97" s="326"/>
      <c r="EL97" s="326"/>
      <c r="EM97" s="326"/>
      <c r="EN97" s="326"/>
      <c r="EO97" s="326"/>
      <c r="EP97" s="326"/>
      <c r="EQ97" s="326"/>
      <c r="ER97" s="326"/>
      <c r="ES97" s="326"/>
      <c r="ET97" s="326" t="n">
        <f aca="false">(BK97+CC97+CV97+DN97)*0.5</f>
        <v>11175.6</v>
      </c>
      <c r="EU97" s="326"/>
      <c r="EV97" s="326"/>
      <c r="EW97" s="326"/>
      <c r="EX97" s="326"/>
      <c r="EY97" s="326"/>
      <c r="EZ97" s="326"/>
      <c r="FA97" s="326"/>
      <c r="FB97" s="326"/>
      <c r="FC97" s="326"/>
      <c r="FD97" s="326"/>
      <c r="FE97" s="326"/>
      <c r="FF97" s="326"/>
      <c r="FG97" s="326"/>
      <c r="FH97" s="326"/>
      <c r="FI97" s="326"/>
      <c r="FJ97" s="326"/>
      <c r="FK97" s="318" t="n">
        <f aca="false">(AT97+ED97+ET97)*12*AD97</f>
        <v>3084465.6</v>
      </c>
      <c r="FL97" s="318"/>
      <c r="FM97" s="318"/>
      <c r="FP97" s="322"/>
      <c r="FQ97" s="322"/>
      <c r="FR97" s="322"/>
      <c r="FS97" s="322"/>
      <c r="FT97" s="322"/>
      <c r="FU97" s="322"/>
      <c r="FV97" s="322"/>
      <c r="FW97" s="322"/>
      <c r="FX97" s="322"/>
      <c r="FY97" s="322"/>
      <c r="FZ97" s="322"/>
      <c r="GA97" s="322"/>
      <c r="GB97" s="322"/>
      <c r="GC97" s="322"/>
      <c r="GD97" s="322"/>
      <c r="GE97" s="322"/>
      <c r="GF97" s="322"/>
      <c r="GG97" s="322"/>
      <c r="GH97" s="322"/>
      <c r="GI97" s="322"/>
      <c r="GJ97" s="322"/>
      <c r="GK97" s="322"/>
      <c r="GL97" s="322"/>
      <c r="GM97" s="322"/>
      <c r="GN97" s="322"/>
      <c r="GO97" s="322"/>
      <c r="GP97" s="322"/>
      <c r="GQ97" s="322"/>
      <c r="GR97" s="322"/>
      <c r="GS97" s="322"/>
      <c r="GT97" s="322"/>
      <c r="GU97" s="322"/>
    </row>
    <row r="98" s="315" customFormat="true" ht="12.75" hidden="false" customHeight="true" outlineLevel="0" collapsed="false">
      <c r="A98" s="342" t="n">
        <v>9</v>
      </c>
      <c r="B98" s="342"/>
      <c r="C98" s="342"/>
      <c r="D98" s="342"/>
      <c r="E98" s="342"/>
      <c r="F98" s="342"/>
      <c r="G98" s="317" t="s">
        <v>461</v>
      </c>
      <c r="H98" s="317"/>
      <c r="I98" s="317"/>
      <c r="J98" s="317"/>
      <c r="K98" s="317"/>
      <c r="L98" s="317"/>
      <c r="M98" s="317"/>
      <c r="N98" s="317"/>
      <c r="O98" s="317"/>
      <c r="P98" s="317"/>
      <c r="Q98" s="317"/>
      <c r="R98" s="317"/>
      <c r="S98" s="317"/>
      <c r="T98" s="317"/>
      <c r="U98" s="317"/>
      <c r="V98" s="317"/>
      <c r="W98" s="317"/>
      <c r="X98" s="317"/>
      <c r="Y98" s="317"/>
      <c r="Z98" s="317"/>
      <c r="AA98" s="317"/>
      <c r="AB98" s="317"/>
      <c r="AC98" s="317"/>
      <c r="AD98" s="318" t="n">
        <f aca="false">8.5+3</f>
        <v>11.5</v>
      </c>
      <c r="AE98" s="318"/>
      <c r="AF98" s="318"/>
      <c r="AG98" s="318"/>
      <c r="AH98" s="318"/>
      <c r="AI98" s="318"/>
      <c r="AJ98" s="318"/>
      <c r="AK98" s="318"/>
      <c r="AL98" s="318"/>
      <c r="AM98" s="318"/>
      <c r="AN98" s="318"/>
      <c r="AO98" s="318"/>
      <c r="AP98" s="318"/>
      <c r="AQ98" s="318"/>
      <c r="AR98" s="318"/>
      <c r="AS98" s="318"/>
      <c r="AT98" s="326" t="n">
        <f aca="false">BK98+CC98+CV98</f>
        <v>24851.2</v>
      </c>
      <c r="AU98" s="326"/>
      <c r="AV98" s="326"/>
      <c r="AW98" s="326"/>
      <c r="AX98" s="326"/>
      <c r="AY98" s="326"/>
      <c r="AZ98" s="326"/>
      <c r="BA98" s="326"/>
      <c r="BB98" s="326"/>
      <c r="BC98" s="326"/>
      <c r="BD98" s="326"/>
      <c r="BE98" s="326"/>
      <c r="BF98" s="326"/>
      <c r="BG98" s="326"/>
      <c r="BH98" s="326"/>
      <c r="BI98" s="326"/>
      <c r="BJ98" s="326"/>
      <c r="BK98" s="318" t="n">
        <v>12112</v>
      </c>
      <c r="BL98" s="318"/>
      <c r="BM98" s="318"/>
      <c r="BN98" s="318"/>
      <c r="BO98" s="318"/>
      <c r="BP98" s="318"/>
      <c r="BQ98" s="318"/>
      <c r="BR98" s="318"/>
      <c r="BS98" s="318"/>
      <c r="BT98" s="318"/>
      <c r="BU98" s="318"/>
      <c r="BV98" s="318"/>
      <c r="BW98" s="318"/>
      <c r="BX98" s="318"/>
      <c r="BY98" s="318"/>
      <c r="BZ98" s="318"/>
      <c r="CA98" s="318"/>
      <c r="CB98" s="318"/>
      <c r="CC98" s="318" t="n">
        <v>2500</v>
      </c>
      <c r="CD98" s="318"/>
      <c r="CE98" s="318"/>
      <c r="CF98" s="318"/>
      <c r="CG98" s="318"/>
      <c r="CH98" s="318"/>
      <c r="CI98" s="318"/>
      <c r="CJ98" s="318"/>
      <c r="CK98" s="318"/>
      <c r="CL98" s="318"/>
      <c r="CM98" s="318"/>
      <c r="CN98" s="318"/>
      <c r="CO98" s="318"/>
      <c r="CP98" s="318"/>
      <c r="CQ98" s="318"/>
      <c r="CR98" s="318"/>
      <c r="CS98" s="318"/>
      <c r="CT98" s="318"/>
      <c r="CU98" s="318"/>
      <c r="CV98" s="318" t="n">
        <f aca="false">BK98*35%+6000</f>
        <v>10239.2</v>
      </c>
      <c r="CW98" s="318"/>
      <c r="CX98" s="318"/>
      <c r="CY98" s="318"/>
      <c r="CZ98" s="318"/>
      <c r="DA98" s="318"/>
      <c r="DB98" s="318"/>
      <c r="DC98" s="318"/>
      <c r="DD98" s="318"/>
      <c r="DE98" s="318"/>
      <c r="DF98" s="318"/>
      <c r="DG98" s="318"/>
      <c r="DH98" s="318"/>
      <c r="DI98" s="318"/>
      <c r="DJ98" s="318"/>
      <c r="DK98" s="318"/>
      <c r="DL98" s="318"/>
      <c r="DM98" s="318"/>
      <c r="DN98" s="318"/>
      <c r="DO98" s="318"/>
      <c r="DP98" s="318"/>
      <c r="DQ98" s="318"/>
      <c r="DR98" s="318"/>
      <c r="DS98" s="318"/>
      <c r="DT98" s="318"/>
      <c r="DU98" s="318"/>
      <c r="DV98" s="318"/>
      <c r="DW98" s="318"/>
      <c r="DX98" s="318"/>
      <c r="DY98" s="318"/>
      <c r="DZ98" s="318"/>
      <c r="EA98" s="318"/>
      <c r="EB98" s="318"/>
      <c r="EC98" s="318"/>
      <c r="ED98" s="326" t="n">
        <f aca="false">(BK98+CC98+CV98+DN98)*0.8</f>
        <v>19880.96</v>
      </c>
      <c r="EE98" s="326"/>
      <c r="EF98" s="326"/>
      <c r="EG98" s="326"/>
      <c r="EH98" s="326"/>
      <c r="EI98" s="326"/>
      <c r="EJ98" s="326"/>
      <c r="EK98" s="326"/>
      <c r="EL98" s="326"/>
      <c r="EM98" s="326"/>
      <c r="EN98" s="326"/>
      <c r="EO98" s="326"/>
      <c r="EP98" s="326"/>
      <c r="EQ98" s="326"/>
      <c r="ER98" s="326"/>
      <c r="ES98" s="326"/>
      <c r="ET98" s="326" t="n">
        <f aca="false">(BK98+CC98+CV98+DN98)*0.5</f>
        <v>12425.6</v>
      </c>
      <c r="EU98" s="326"/>
      <c r="EV98" s="326"/>
      <c r="EW98" s="326"/>
      <c r="EX98" s="326"/>
      <c r="EY98" s="326"/>
      <c r="EZ98" s="326"/>
      <c r="FA98" s="326"/>
      <c r="FB98" s="326"/>
      <c r="FC98" s="326"/>
      <c r="FD98" s="326"/>
      <c r="FE98" s="326"/>
      <c r="FF98" s="326"/>
      <c r="FG98" s="326"/>
      <c r="FH98" s="326"/>
      <c r="FI98" s="326"/>
      <c r="FJ98" s="326"/>
      <c r="FK98" s="318" t="n">
        <f aca="false">(AT98+ED98+ET98)*12*AD98</f>
        <v>7887770.88</v>
      </c>
      <c r="FL98" s="318"/>
      <c r="FM98" s="318"/>
      <c r="FP98" s="322"/>
      <c r="FQ98" s="322"/>
      <c r="FR98" s="322"/>
      <c r="FS98" s="322"/>
      <c r="FT98" s="322"/>
      <c r="FU98" s="322"/>
      <c r="FV98" s="322"/>
      <c r="FW98" s="322"/>
      <c r="FX98" s="322"/>
      <c r="FY98" s="322"/>
      <c r="FZ98" s="322"/>
      <c r="GA98" s="322"/>
      <c r="GB98" s="322"/>
      <c r="GC98" s="322"/>
      <c r="GD98" s="322"/>
      <c r="GE98" s="322"/>
      <c r="GF98" s="322"/>
      <c r="GG98" s="322"/>
      <c r="GH98" s="322"/>
      <c r="GI98" s="322"/>
      <c r="GJ98" s="322"/>
      <c r="GK98" s="322"/>
      <c r="GL98" s="322"/>
      <c r="GM98" s="322"/>
      <c r="GN98" s="322"/>
      <c r="GO98" s="322"/>
      <c r="GP98" s="322"/>
      <c r="GQ98" s="322"/>
      <c r="GR98" s="322"/>
      <c r="GS98" s="322"/>
      <c r="GT98" s="322"/>
      <c r="GU98" s="322"/>
    </row>
    <row r="99" s="315" customFormat="true" ht="12.75" hidden="false" customHeight="true" outlineLevel="0" collapsed="false">
      <c r="A99" s="342" t="n">
        <v>10</v>
      </c>
      <c r="B99" s="342"/>
      <c r="C99" s="342"/>
      <c r="D99" s="342"/>
      <c r="E99" s="342"/>
      <c r="F99" s="342"/>
      <c r="G99" s="317" t="s">
        <v>462</v>
      </c>
      <c r="H99" s="317"/>
      <c r="I99" s="317"/>
      <c r="J99" s="317"/>
      <c r="K99" s="317"/>
      <c r="L99" s="317"/>
      <c r="M99" s="317"/>
      <c r="N99" s="317"/>
      <c r="O99" s="317"/>
      <c r="P99" s="317"/>
      <c r="Q99" s="317"/>
      <c r="R99" s="317"/>
      <c r="S99" s="317"/>
      <c r="T99" s="317"/>
      <c r="U99" s="317"/>
      <c r="V99" s="317"/>
      <c r="W99" s="317"/>
      <c r="X99" s="317"/>
      <c r="Y99" s="317"/>
      <c r="Z99" s="317"/>
      <c r="AA99" s="317"/>
      <c r="AB99" s="317"/>
      <c r="AC99" s="317"/>
      <c r="AD99" s="318" t="n">
        <f aca="false">4+3</f>
        <v>7</v>
      </c>
      <c r="AE99" s="318"/>
      <c r="AF99" s="318"/>
      <c r="AG99" s="318"/>
      <c r="AH99" s="318"/>
      <c r="AI99" s="318"/>
      <c r="AJ99" s="318"/>
      <c r="AK99" s="318"/>
      <c r="AL99" s="318"/>
      <c r="AM99" s="318"/>
      <c r="AN99" s="318"/>
      <c r="AO99" s="318"/>
      <c r="AP99" s="318"/>
      <c r="AQ99" s="318"/>
      <c r="AR99" s="318"/>
      <c r="AS99" s="318"/>
      <c r="AT99" s="326" t="n">
        <f aca="false">BK99+CC99+CV99</f>
        <v>26313.35</v>
      </c>
      <c r="AU99" s="326"/>
      <c r="AV99" s="326"/>
      <c r="AW99" s="326"/>
      <c r="AX99" s="326"/>
      <c r="AY99" s="326"/>
      <c r="AZ99" s="326"/>
      <c r="BA99" s="326"/>
      <c r="BB99" s="326"/>
      <c r="BC99" s="326"/>
      <c r="BD99" s="326"/>
      <c r="BE99" s="326"/>
      <c r="BF99" s="326"/>
      <c r="BG99" s="326"/>
      <c r="BH99" s="326"/>
      <c r="BI99" s="326"/>
      <c r="BJ99" s="326"/>
      <c r="BK99" s="318" t="n">
        <v>13121</v>
      </c>
      <c r="BL99" s="318"/>
      <c r="BM99" s="318"/>
      <c r="BN99" s="318"/>
      <c r="BO99" s="318"/>
      <c r="BP99" s="318"/>
      <c r="BQ99" s="318"/>
      <c r="BR99" s="318"/>
      <c r="BS99" s="318"/>
      <c r="BT99" s="318"/>
      <c r="BU99" s="318"/>
      <c r="BV99" s="318"/>
      <c r="BW99" s="318"/>
      <c r="BX99" s="318"/>
      <c r="BY99" s="318"/>
      <c r="BZ99" s="318"/>
      <c r="CA99" s="318"/>
      <c r="CB99" s="318"/>
      <c r="CC99" s="318" t="n">
        <v>2500</v>
      </c>
      <c r="CD99" s="318"/>
      <c r="CE99" s="318"/>
      <c r="CF99" s="318"/>
      <c r="CG99" s="318"/>
      <c r="CH99" s="318"/>
      <c r="CI99" s="318"/>
      <c r="CJ99" s="318"/>
      <c r="CK99" s="318"/>
      <c r="CL99" s="318"/>
      <c r="CM99" s="318"/>
      <c r="CN99" s="318"/>
      <c r="CO99" s="318"/>
      <c r="CP99" s="318"/>
      <c r="CQ99" s="318"/>
      <c r="CR99" s="318"/>
      <c r="CS99" s="318"/>
      <c r="CT99" s="318"/>
      <c r="CU99" s="318"/>
      <c r="CV99" s="318" t="n">
        <f aca="false">BK99*35%+6100</f>
        <v>10692.35</v>
      </c>
      <c r="CW99" s="318"/>
      <c r="CX99" s="318"/>
      <c r="CY99" s="318"/>
      <c r="CZ99" s="318"/>
      <c r="DA99" s="318"/>
      <c r="DB99" s="318"/>
      <c r="DC99" s="318"/>
      <c r="DD99" s="318"/>
      <c r="DE99" s="318"/>
      <c r="DF99" s="318"/>
      <c r="DG99" s="318"/>
      <c r="DH99" s="318"/>
      <c r="DI99" s="318"/>
      <c r="DJ99" s="318"/>
      <c r="DK99" s="318"/>
      <c r="DL99" s="318"/>
      <c r="DM99" s="318"/>
      <c r="DN99" s="318"/>
      <c r="DO99" s="318"/>
      <c r="DP99" s="318"/>
      <c r="DQ99" s="318"/>
      <c r="DR99" s="318"/>
      <c r="DS99" s="318"/>
      <c r="DT99" s="318"/>
      <c r="DU99" s="318"/>
      <c r="DV99" s="318"/>
      <c r="DW99" s="318"/>
      <c r="DX99" s="318"/>
      <c r="DY99" s="318"/>
      <c r="DZ99" s="318"/>
      <c r="EA99" s="318"/>
      <c r="EB99" s="318"/>
      <c r="EC99" s="318"/>
      <c r="ED99" s="326" t="n">
        <f aca="false">(BK99+CC99+CV99+DN99)*0.8</f>
        <v>21050.68</v>
      </c>
      <c r="EE99" s="326"/>
      <c r="EF99" s="326"/>
      <c r="EG99" s="326"/>
      <c r="EH99" s="326"/>
      <c r="EI99" s="326"/>
      <c r="EJ99" s="326"/>
      <c r="EK99" s="326"/>
      <c r="EL99" s="326"/>
      <c r="EM99" s="326"/>
      <c r="EN99" s="326"/>
      <c r="EO99" s="326"/>
      <c r="EP99" s="326"/>
      <c r="EQ99" s="326"/>
      <c r="ER99" s="326"/>
      <c r="ES99" s="326"/>
      <c r="ET99" s="326" t="n">
        <f aca="false">(BK99+CC99+CV99+DN99)*0.5</f>
        <v>13156.675</v>
      </c>
      <c r="EU99" s="326"/>
      <c r="EV99" s="326"/>
      <c r="EW99" s="326"/>
      <c r="EX99" s="326"/>
      <c r="EY99" s="326"/>
      <c r="EZ99" s="326"/>
      <c r="FA99" s="326"/>
      <c r="FB99" s="326"/>
      <c r="FC99" s="326"/>
      <c r="FD99" s="326"/>
      <c r="FE99" s="326"/>
      <c r="FF99" s="326"/>
      <c r="FG99" s="326"/>
      <c r="FH99" s="326"/>
      <c r="FI99" s="326"/>
      <c r="FJ99" s="326"/>
      <c r="FK99" s="318" t="n">
        <f aca="false">(AT99+ED99+ET99)*12*AD99</f>
        <v>5083739.22</v>
      </c>
      <c r="FL99" s="318"/>
      <c r="FM99" s="318"/>
      <c r="FP99" s="322"/>
      <c r="FQ99" s="322"/>
      <c r="FR99" s="322"/>
      <c r="FS99" s="322"/>
      <c r="FT99" s="322"/>
      <c r="FU99" s="322"/>
      <c r="FV99" s="322"/>
      <c r="FW99" s="322"/>
      <c r="FX99" s="322"/>
      <c r="FY99" s="322"/>
      <c r="FZ99" s="322"/>
      <c r="GA99" s="322"/>
      <c r="GB99" s="322"/>
      <c r="GC99" s="322"/>
      <c r="GD99" s="322"/>
      <c r="GE99" s="322"/>
      <c r="GF99" s="322"/>
      <c r="GG99" s="322"/>
      <c r="GH99" s="322"/>
      <c r="GI99" s="322"/>
      <c r="GJ99" s="322"/>
      <c r="GK99" s="322"/>
      <c r="GL99" s="322"/>
      <c r="GM99" s="322"/>
      <c r="GN99" s="322"/>
      <c r="GO99" s="322"/>
      <c r="GP99" s="322"/>
      <c r="GQ99" s="322"/>
      <c r="GR99" s="322"/>
      <c r="GS99" s="322"/>
      <c r="GT99" s="322"/>
      <c r="GU99" s="322"/>
    </row>
    <row r="100" s="315" customFormat="true" ht="12.75" hidden="false" customHeight="true" outlineLevel="0" collapsed="false">
      <c r="A100" s="342" t="n">
        <v>11</v>
      </c>
      <c r="B100" s="342"/>
      <c r="C100" s="342"/>
      <c r="D100" s="342"/>
      <c r="E100" s="342"/>
      <c r="F100" s="342"/>
      <c r="G100" s="317" t="s">
        <v>463</v>
      </c>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8" t="n">
        <f aca="false">3.9+4</f>
        <v>7.9</v>
      </c>
      <c r="AE100" s="318"/>
      <c r="AF100" s="318"/>
      <c r="AG100" s="318"/>
      <c r="AH100" s="318"/>
      <c r="AI100" s="318"/>
      <c r="AJ100" s="318"/>
      <c r="AK100" s="318"/>
      <c r="AL100" s="318"/>
      <c r="AM100" s="318"/>
      <c r="AN100" s="318"/>
      <c r="AO100" s="318"/>
      <c r="AP100" s="318"/>
      <c r="AQ100" s="318"/>
      <c r="AR100" s="318"/>
      <c r="AS100" s="318"/>
      <c r="AT100" s="326" t="n">
        <f aca="false">BK100+CC100+CV100</f>
        <v>27362.0259</v>
      </c>
      <c r="AU100" s="326"/>
      <c r="AV100" s="326"/>
      <c r="AW100" s="326"/>
      <c r="AX100" s="326"/>
      <c r="AY100" s="326"/>
      <c r="AZ100" s="326"/>
      <c r="BA100" s="326"/>
      <c r="BB100" s="326"/>
      <c r="BC100" s="326"/>
      <c r="BD100" s="326"/>
      <c r="BE100" s="326"/>
      <c r="BF100" s="326"/>
      <c r="BG100" s="326"/>
      <c r="BH100" s="326"/>
      <c r="BI100" s="326"/>
      <c r="BJ100" s="326"/>
      <c r="BK100" s="318" t="n">
        <v>13626</v>
      </c>
      <c r="BL100" s="318"/>
      <c r="BM100" s="318"/>
      <c r="BN100" s="318"/>
      <c r="BO100" s="318"/>
      <c r="BP100" s="318"/>
      <c r="BQ100" s="318"/>
      <c r="BR100" s="318"/>
      <c r="BS100" s="318"/>
      <c r="BT100" s="318"/>
      <c r="BU100" s="318"/>
      <c r="BV100" s="318"/>
      <c r="BW100" s="318"/>
      <c r="BX100" s="318"/>
      <c r="BY100" s="318"/>
      <c r="BZ100" s="318"/>
      <c r="CA100" s="318"/>
      <c r="CB100" s="318"/>
      <c r="CC100" s="318" t="n">
        <v>2500</v>
      </c>
      <c r="CD100" s="318"/>
      <c r="CE100" s="318"/>
      <c r="CF100" s="318"/>
      <c r="CG100" s="318"/>
      <c r="CH100" s="318"/>
      <c r="CI100" s="318"/>
      <c r="CJ100" s="318"/>
      <c r="CK100" s="318"/>
      <c r="CL100" s="318"/>
      <c r="CM100" s="318"/>
      <c r="CN100" s="318"/>
      <c r="CO100" s="318"/>
      <c r="CP100" s="318"/>
      <c r="CQ100" s="318"/>
      <c r="CR100" s="318"/>
      <c r="CS100" s="318"/>
      <c r="CT100" s="318"/>
      <c r="CU100" s="318"/>
      <c r="CV100" s="318" t="n">
        <f aca="false">BK100*35%+6466.9259</f>
        <v>11236.0259</v>
      </c>
      <c r="CW100" s="318"/>
      <c r="CX100" s="318"/>
      <c r="CY100" s="318"/>
      <c r="CZ100" s="318"/>
      <c r="DA100" s="318"/>
      <c r="DB100" s="318"/>
      <c r="DC100" s="318"/>
      <c r="DD100" s="318"/>
      <c r="DE100" s="318"/>
      <c r="DF100" s="318"/>
      <c r="DG100" s="318"/>
      <c r="DH100" s="318"/>
      <c r="DI100" s="318"/>
      <c r="DJ100" s="318"/>
      <c r="DK100" s="318"/>
      <c r="DL100" s="318"/>
      <c r="DM100" s="318"/>
      <c r="DN100" s="318"/>
      <c r="DO100" s="318"/>
      <c r="DP100" s="318"/>
      <c r="DQ100" s="318"/>
      <c r="DR100" s="318"/>
      <c r="DS100" s="318"/>
      <c r="DT100" s="318"/>
      <c r="DU100" s="318"/>
      <c r="DV100" s="318"/>
      <c r="DW100" s="318"/>
      <c r="DX100" s="318"/>
      <c r="DY100" s="318"/>
      <c r="DZ100" s="318"/>
      <c r="EA100" s="318"/>
      <c r="EB100" s="318"/>
      <c r="EC100" s="318"/>
      <c r="ED100" s="326" t="n">
        <f aca="false">(BK100+CC100+CV100+DN100)*0.8</f>
        <v>21889.62072</v>
      </c>
      <c r="EE100" s="326"/>
      <c r="EF100" s="326"/>
      <c r="EG100" s="326"/>
      <c r="EH100" s="326"/>
      <c r="EI100" s="326"/>
      <c r="EJ100" s="326"/>
      <c r="EK100" s="326"/>
      <c r="EL100" s="326"/>
      <c r="EM100" s="326"/>
      <c r="EN100" s="326"/>
      <c r="EO100" s="326"/>
      <c r="EP100" s="326"/>
      <c r="EQ100" s="326"/>
      <c r="ER100" s="326"/>
      <c r="ES100" s="326"/>
      <c r="ET100" s="326" t="n">
        <f aca="false">(BK100+CC100+CV100+DN100)*0.5</f>
        <v>13681.01295</v>
      </c>
      <c r="EU100" s="326"/>
      <c r="EV100" s="326"/>
      <c r="EW100" s="326"/>
      <c r="EX100" s="326"/>
      <c r="EY100" s="326"/>
      <c r="EZ100" s="326"/>
      <c r="FA100" s="326"/>
      <c r="FB100" s="326"/>
      <c r="FC100" s="326"/>
      <c r="FD100" s="326"/>
      <c r="FE100" s="326"/>
      <c r="FF100" s="326"/>
      <c r="FG100" s="326"/>
      <c r="FH100" s="326"/>
      <c r="FI100" s="326"/>
      <c r="FJ100" s="326"/>
      <c r="FK100" s="318" t="n">
        <f aca="false">(AT100+ED100+ET100)*12*AD100</f>
        <v>5966016.127236</v>
      </c>
      <c r="FL100" s="318"/>
      <c r="FM100" s="318"/>
      <c r="FP100" s="322"/>
      <c r="FQ100" s="322"/>
      <c r="FR100" s="322"/>
      <c r="FS100" s="322"/>
      <c r="FT100" s="322"/>
      <c r="FU100" s="322"/>
      <c r="FV100" s="322"/>
      <c r="FW100" s="322"/>
      <c r="FX100" s="322"/>
      <c r="FY100" s="322"/>
      <c r="FZ100" s="322"/>
      <c r="GA100" s="322"/>
      <c r="GB100" s="322"/>
      <c r="GC100" s="322"/>
      <c r="GD100" s="322"/>
      <c r="GE100" s="322"/>
      <c r="GF100" s="322"/>
      <c r="GG100" s="322"/>
      <c r="GH100" s="322"/>
      <c r="GI100" s="322"/>
      <c r="GJ100" s="322"/>
      <c r="GK100" s="322"/>
      <c r="GL100" s="322"/>
      <c r="GM100" s="322"/>
      <c r="GN100" s="322"/>
      <c r="GO100" s="322"/>
      <c r="GP100" s="322"/>
      <c r="GQ100" s="322"/>
      <c r="GR100" s="322"/>
      <c r="GS100" s="322"/>
      <c r="GT100" s="322"/>
      <c r="GU100" s="322"/>
    </row>
    <row r="101" s="315" customFormat="true" ht="13.5" hidden="false" customHeight="true" outlineLevel="0" collapsed="false">
      <c r="A101" s="342" t="n">
        <v>12</v>
      </c>
      <c r="B101" s="342"/>
      <c r="C101" s="342"/>
      <c r="D101" s="342"/>
      <c r="E101" s="342"/>
      <c r="F101" s="342"/>
      <c r="G101" s="317" t="s">
        <v>464</v>
      </c>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8" t="n">
        <v>1</v>
      </c>
      <c r="AE101" s="318"/>
      <c r="AF101" s="318"/>
      <c r="AG101" s="318"/>
      <c r="AH101" s="318"/>
      <c r="AI101" s="318"/>
      <c r="AJ101" s="318"/>
      <c r="AK101" s="318"/>
      <c r="AL101" s="318"/>
      <c r="AM101" s="318"/>
      <c r="AN101" s="318"/>
      <c r="AO101" s="318"/>
      <c r="AP101" s="318"/>
      <c r="AQ101" s="318"/>
      <c r="AR101" s="318"/>
      <c r="AS101" s="318"/>
      <c r="AT101" s="326" t="n">
        <f aca="false">BK101+CC101+CV101</f>
        <v>21670.8</v>
      </c>
      <c r="AU101" s="326"/>
      <c r="AV101" s="326"/>
      <c r="AW101" s="326"/>
      <c r="AX101" s="326"/>
      <c r="AY101" s="326"/>
      <c r="AZ101" s="326"/>
      <c r="BA101" s="326"/>
      <c r="BB101" s="326"/>
      <c r="BC101" s="326"/>
      <c r="BD101" s="326"/>
      <c r="BE101" s="326"/>
      <c r="BF101" s="326"/>
      <c r="BG101" s="326"/>
      <c r="BH101" s="326"/>
      <c r="BI101" s="326"/>
      <c r="BJ101" s="326"/>
      <c r="BK101" s="318" t="n">
        <v>11608</v>
      </c>
      <c r="BL101" s="318"/>
      <c r="BM101" s="318"/>
      <c r="BN101" s="318"/>
      <c r="BO101" s="318"/>
      <c r="BP101" s="318"/>
      <c r="BQ101" s="318"/>
      <c r="BR101" s="318"/>
      <c r="BS101" s="318"/>
      <c r="BT101" s="318"/>
      <c r="BU101" s="318"/>
      <c r="BV101" s="318"/>
      <c r="BW101" s="318"/>
      <c r="BX101" s="318"/>
      <c r="BY101" s="318"/>
      <c r="BZ101" s="318"/>
      <c r="CA101" s="318"/>
      <c r="CB101" s="318"/>
      <c r="CC101" s="318"/>
      <c r="CD101" s="318"/>
      <c r="CE101" s="318"/>
      <c r="CF101" s="318"/>
      <c r="CG101" s="318"/>
      <c r="CH101" s="318"/>
      <c r="CI101" s="318"/>
      <c r="CJ101" s="318"/>
      <c r="CK101" s="318"/>
      <c r="CL101" s="318"/>
      <c r="CM101" s="318"/>
      <c r="CN101" s="318"/>
      <c r="CO101" s="318"/>
      <c r="CP101" s="318"/>
      <c r="CQ101" s="318"/>
      <c r="CR101" s="318"/>
      <c r="CS101" s="318"/>
      <c r="CT101" s="318"/>
      <c r="CU101" s="318"/>
      <c r="CV101" s="318" t="n">
        <f aca="false">BK101*35%+6000</f>
        <v>10062.8</v>
      </c>
      <c r="CW101" s="318"/>
      <c r="CX101" s="318"/>
      <c r="CY101" s="318"/>
      <c r="CZ101" s="318"/>
      <c r="DA101" s="318"/>
      <c r="DB101" s="318"/>
      <c r="DC101" s="318"/>
      <c r="DD101" s="318"/>
      <c r="DE101" s="318"/>
      <c r="DF101" s="318"/>
      <c r="DG101" s="318"/>
      <c r="DH101" s="318"/>
      <c r="DI101" s="318"/>
      <c r="DJ101" s="318"/>
      <c r="DK101" s="318"/>
      <c r="DL101" s="318"/>
      <c r="DM101" s="318"/>
      <c r="DN101" s="318"/>
      <c r="DO101" s="318"/>
      <c r="DP101" s="318"/>
      <c r="DQ101" s="318"/>
      <c r="DR101" s="318"/>
      <c r="DS101" s="318"/>
      <c r="DT101" s="318"/>
      <c r="DU101" s="318"/>
      <c r="DV101" s="318"/>
      <c r="DW101" s="318"/>
      <c r="DX101" s="318"/>
      <c r="DY101" s="318"/>
      <c r="DZ101" s="318"/>
      <c r="EA101" s="318"/>
      <c r="EB101" s="318"/>
      <c r="EC101" s="318"/>
      <c r="ED101" s="326" t="n">
        <f aca="false">(BK101+CC101+CV101+DN101)*0.8</f>
        <v>17336.64</v>
      </c>
      <c r="EE101" s="326"/>
      <c r="EF101" s="326"/>
      <c r="EG101" s="326"/>
      <c r="EH101" s="326"/>
      <c r="EI101" s="326"/>
      <c r="EJ101" s="326"/>
      <c r="EK101" s="326"/>
      <c r="EL101" s="326"/>
      <c r="EM101" s="326"/>
      <c r="EN101" s="326"/>
      <c r="EO101" s="326"/>
      <c r="EP101" s="326"/>
      <c r="EQ101" s="326"/>
      <c r="ER101" s="326"/>
      <c r="ES101" s="326"/>
      <c r="ET101" s="326" t="n">
        <f aca="false">(BK101+CC101+CV101+DN101)*0.5</f>
        <v>10835.4</v>
      </c>
      <c r="EU101" s="326"/>
      <c r="EV101" s="326"/>
      <c r="EW101" s="326"/>
      <c r="EX101" s="326"/>
      <c r="EY101" s="326"/>
      <c r="EZ101" s="326"/>
      <c r="FA101" s="326"/>
      <c r="FB101" s="326"/>
      <c r="FC101" s="326"/>
      <c r="FD101" s="326"/>
      <c r="FE101" s="326"/>
      <c r="FF101" s="326"/>
      <c r="FG101" s="326"/>
      <c r="FH101" s="326"/>
      <c r="FI101" s="326"/>
      <c r="FJ101" s="326"/>
      <c r="FK101" s="318" t="n">
        <f aca="false">(AT101+ED101+ET101)*12*AD101</f>
        <v>598114.08</v>
      </c>
      <c r="FL101" s="318"/>
      <c r="FM101" s="318"/>
      <c r="FP101" s="322"/>
      <c r="FQ101" s="322"/>
      <c r="FR101" s="322"/>
      <c r="FS101" s="322"/>
      <c r="FT101" s="322"/>
      <c r="FU101" s="322"/>
      <c r="FV101" s="322"/>
      <c r="FW101" s="322"/>
      <c r="FX101" s="322"/>
      <c r="FY101" s="322"/>
      <c r="FZ101" s="322"/>
      <c r="GA101" s="322"/>
      <c r="GB101" s="322"/>
      <c r="GC101" s="322"/>
      <c r="GD101" s="322"/>
      <c r="GE101" s="322"/>
      <c r="GF101" s="322"/>
      <c r="GG101" s="322"/>
      <c r="GH101" s="322"/>
      <c r="GI101" s="322"/>
      <c r="GJ101" s="322"/>
      <c r="GK101" s="322"/>
      <c r="GL101" s="322"/>
      <c r="GM101" s="322"/>
      <c r="GN101" s="322"/>
      <c r="GO101" s="322"/>
      <c r="GP101" s="322"/>
      <c r="GQ101" s="322"/>
      <c r="GR101" s="322"/>
      <c r="GS101" s="322"/>
      <c r="GT101" s="322"/>
      <c r="GU101" s="322"/>
    </row>
    <row r="102" s="315" customFormat="true" ht="12.75" hidden="false" customHeight="true" outlineLevel="0" collapsed="false">
      <c r="A102" s="342" t="n">
        <v>13</v>
      </c>
      <c r="B102" s="342"/>
      <c r="C102" s="342"/>
      <c r="D102" s="342"/>
      <c r="E102" s="342"/>
      <c r="F102" s="342"/>
      <c r="G102" s="317" t="s">
        <v>465</v>
      </c>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8" t="n">
        <v>1</v>
      </c>
      <c r="AE102" s="318"/>
      <c r="AF102" s="318"/>
      <c r="AG102" s="318"/>
      <c r="AH102" s="318"/>
      <c r="AI102" s="318"/>
      <c r="AJ102" s="318"/>
      <c r="AK102" s="318"/>
      <c r="AL102" s="318"/>
      <c r="AM102" s="318"/>
      <c r="AN102" s="318"/>
      <c r="AO102" s="318"/>
      <c r="AP102" s="318"/>
      <c r="AQ102" s="318"/>
      <c r="AR102" s="318"/>
      <c r="AS102" s="318"/>
      <c r="AT102" s="326" t="n">
        <f aca="false">BK102+CC102+CV102</f>
        <v>23629.65</v>
      </c>
      <c r="AU102" s="326"/>
      <c r="AV102" s="326"/>
      <c r="AW102" s="326"/>
      <c r="AX102" s="326"/>
      <c r="AY102" s="326"/>
      <c r="AZ102" s="326"/>
      <c r="BA102" s="326"/>
      <c r="BB102" s="326"/>
      <c r="BC102" s="326"/>
      <c r="BD102" s="326"/>
      <c r="BE102" s="326"/>
      <c r="BF102" s="326"/>
      <c r="BG102" s="326"/>
      <c r="BH102" s="326"/>
      <c r="BI102" s="326"/>
      <c r="BJ102" s="326"/>
      <c r="BK102" s="318" t="n">
        <v>13059</v>
      </c>
      <c r="BL102" s="318"/>
      <c r="BM102" s="318"/>
      <c r="BN102" s="318"/>
      <c r="BO102" s="318"/>
      <c r="BP102" s="318"/>
      <c r="BQ102" s="318"/>
      <c r="BR102" s="318"/>
      <c r="BS102" s="318"/>
      <c r="BT102" s="318"/>
      <c r="BU102" s="318"/>
      <c r="BV102" s="318"/>
      <c r="BW102" s="318"/>
      <c r="BX102" s="318"/>
      <c r="BY102" s="318"/>
      <c r="BZ102" s="318"/>
      <c r="CA102" s="318"/>
      <c r="CB102" s="318"/>
      <c r="CC102" s="318"/>
      <c r="CD102" s="318"/>
      <c r="CE102" s="318"/>
      <c r="CF102" s="318"/>
      <c r="CG102" s="318"/>
      <c r="CH102" s="318"/>
      <c r="CI102" s="318"/>
      <c r="CJ102" s="318"/>
      <c r="CK102" s="318"/>
      <c r="CL102" s="318"/>
      <c r="CM102" s="318"/>
      <c r="CN102" s="318"/>
      <c r="CO102" s="318"/>
      <c r="CP102" s="318"/>
      <c r="CQ102" s="318"/>
      <c r="CR102" s="318"/>
      <c r="CS102" s="318"/>
      <c r="CT102" s="318"/>
      <c r="CU102" s="318"/>
      <c r="CV102" s="318" t="n">
        <f aca="false">BK102*35%+6000</f>
        <v>10570.65</v>
      </c>
      <c r="CW102" s="318"/>
      <c r="CX102" s="318"/>
      <c r="CY102" s="318"/>
      <c r="CZ102" s="318"/>
      <c r="DA102" s="318"/>
      <c r="DB102" s="318"/>
      <c r="DC102" s="318"/>
      <c r="DD102" s="318"/>
      <c r="DE102" s="318"/>
      <c r="DF102" s="318"/>
      <c r="DG102" s="318"/>
      <c r="DH102" s="318"/>
      <c r="DI102" s="318"/>
      <c r="DJ102" s="318"/>
      <c r="DK102" s="318"/>
      <c r="DL102" s="318"/>
      <c r="DM102" s="318"/>
      <c r="DN102" s="318"/>
      <c r="DO102" s="318"/>
      <c r="DP102" s="318"/>
      <c r="DQ102" s="318"/>
      <c r="DR102" s="318"/>
      <c r="DS102" s="318"/>
      <c r="DT102" s="318"/>
      <c r="DU102" s="318"/>
      <c r="DV102" s="318"/>
      <c r="DW102" s="318"/>
      <c r="DX102" s="318"/>
      <c r="DY102" s="318"/>
      <c r="DZ102" s="318"/>
      <c r="EA102" s="318"/>
      <c r="EB102" s="318"/>
      <c r="EC102" s="318"/>
      <c r="ED102" s="326" t="n">
        <f aca="false">(BK102+CC102+CV102+DN102)*0.8</f>
        <v>18903.72</v>
      </c>
      <c r="EE102" s="326"/>
      <c r="EF102" s="326"/>
      <c r="EG102" s="326"/>
      <c r="EH102" s="326"/>
      <c r="EI102" s="326"/>
      <c r="EJ102" s="326"/>
      <c r="EK102" s="326"/>
      <c r="EL102" s="326"/>
      <c r="EM102" s="326"/>
      <c r="EN102" s="326"/>
      <c r="EO102" s="326"/>
      <c r="EP102" s="326"/>
      <c r="EQ102" s="326"/>
      <c r="ER102" s="326"/>
      <c r="ES102" s="326"/>
      <c r="ET102" s="326" t="n">
        <f aca="false">(BK102+CC102+CV102+DN102)*0.5</f>
        <v>11814.825</v>
      </c>
      <c r="EU102" s="326"/>
      <c r="EV102" s="326"/>
      <c r="EW102" s="326"/>
      <c r="EX102" s="326"/>
      <c r="EY102" s="326"/>
      <c r="EZ102" s="326"/>
      <c r="FA102" s="326"/>
      <c r="FB102" s="326"/>
      <c r="FC102" s="326"/>
      <c r="FD102" s="326"/>
      <c r="FE102" s="326"/>
      <c r="FF102" s="326"/>
      <c r="FG102" s="326"/>
      <c r="FH102" s="326"/>
      <c r="FI102" s="326"/>
      <c r="FJ102" s="326"/>
      <c r="FK102" s="318" t="n">
        <f aca="false">(AT102+ED102+ET102)*12*AD102</f>
        <v>652178.34</v>
      </c>
      <c r="FL102" s="318"/>
      <c r="FM102" s="318"/>
      <c r="FP102" s="322"/>
      <c r="FQ102" s="322"/>
      <c r="FR102" s="322"/>
      <c r="FS102" s="322"/>
      <c r="FT102" s="322"/>
      <c r="FU102" s="322"/>
      <c r="FV102" s="322"/>
      <c r="FW102" s="322"/>
      <c r="FX102" s="322"/>
      <c r="FY102" s="322"/>
      <c r="FZ102" s="322"/>
      <c r="GA102" s="322"/>
      <c r="GB102" s="322"/>
      <c r="GC102" s="322"/>
      <c r="GD102" s="322"/>
      <c r="GE102" s="322"/>
      <c r="GF102" s="322"/>
      <c r="GG102" s="322"/>
      <c r="GH102" s="322"/>
      <c r="GI102" s="322"/>
      <c r="GJ102" s="322"/>
      <c r="GK102" s="322"/>
      <c r="GL102" s="322"/>
      <c r="GM102" s="322"/>
      <c r="GN102" s="322"/>
      <c r="GO102" s="322"/>
      <c r="GP102" s="322"/>
      <c r="GQ102" s="322"/>
      <c r="GR102" s="322"/>
      <c r="GS102" s="322"/>
      <c r="GT102" s="322"/>
      <c r="GU102" s="322"/>
    </row>
    <row r="103" s="315" customFormat="true" ht="12.75" hidden="false" customHeight="true" outlineLevel="0" collapsed="false">
      <c r="A103" s="342" t="n">
        <v>14</v>
      </c>
      <c r="B103" s="342"/>
      <c r="C103" s="342"/>
      <c r="D103" s="342"/>
      <c r="E103" s="342"/>
      <c r="F103" s="342"/>
      <c r="G103" s="317" t="s">
        <v>466</v>
      </c>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8" t="n">
        <v>1</v>
      </c>
      <c r="AE103" s="318"/>
      <c r="AF103" s="318"/>
      <c r="AG103" s="318"/>
      <c r="AH103" s="318"/>
      <c r="AI103" s="318"/>
      <c r="AJ103" s="318"/>
      <c r="AK103" s="318"/>
      <c r="AL103" s="318"/>
      <c r="AM103" s="318"/>
      <c r="AN103" s="318"/>
      <c r="AO103" s="318"/>
      <c r="AP103" s="318"/>
      <c r="AQ103" s="318"/>
      <c r="AR103" s="318"/>
      <c r="AS103" s="318"/>
      <c r="AT103" s="326" t="n">
        <f aca="false">BK103+CC103+CV103</f>
        <v>23231.4</v>
      </c>
      <c r="AU103" s="326"/>
      <c r="AV103" s="326"/>
      <c r="AW103" s="326"/>
      <c r="AX103" s="326"/>
      <c r="AY103" s="326"/>
      <c r="AZ103" s="326"/>
      <c r="BA103" s="326"/>
      <c r="BB103" s="326"/>
      <c r="BC103" s="326"/>
      <c r="BD103" s="326"/>
      <c r="BE103" s="326"/>
      <c r="BF103" s="326"/>
      <c r="BG103" s="326"/>
      <c r="BH103" s="326"/>
      <c r="BI103" s="326"/>
      <c r="BJ103" s="326"/>
      <c r="BK103" s="318" t="n">
        <v>12764</v>
      </c>
      <c r="BL103" s="318"/>
      <c r="BM103" s="318"/>
      <c r="BN103" s="318"/>
      <c r="BO103" s="318"/>
      <c r="BP103" s="318"/>
      <c r="BQ103" s="318"/>
      <c r="BR103" s="318"/>
      <c r="BS103" s="318"/>
      <c r="BT103" s="318"/>
      <c r="BU103" s="318"/>
      <c r="BV103" s="318"/>
      <c r="BW103" s="318"/>
      <c r="BX103" s="318"/>
      <c r="BY103" s="318"/>
      <c r="BZ103" s="318"/>
      <c r="CA103" s="318"/>
      <c r="CB103" s="318"/>
      <c r="CC103" s="318"/>
      <c r="CD103" s="318"/>
      <c r="CE103" s="318"/>
      <c r="CF103" s="318"/>
      <c r="CG103" s="318"/>
      <c r="CH103" s="318"/>
      <c r="CI103" s="318"/>
      <c r="CJ103" s="318"/>
      <c r="CK103" s="318"/>
      <c r="CL103" s="318"/>
      <c r="CM103" s="318"/>
      <c r="CN103" s="318"/>
      <c r="CO103" s="318"/>
      <c r="CP103" s="318"/>
      <c r="CQ103" s="318"/>
      <c r="CR103" s="318"/>
      <c r="CS103" s="318"/>
      <c r="CT103" s="318"/>
      <c r="CU103" s="318"/>
      <c r="CV103" s="318" t="n">
        <f aca="false">BK103*35%+6000</f>
        <v>10467.4</v>
      </c>
      <c r="CW103" s="318"/>
      <c r="CX103" s="318"/>
      <c r="CY103" s="318"/>
      <c r="CZ103" s="318"/>
      <c r="DA103" s="318"/>
      <c r="DB103" s="318"/>
      <c r="DC103" s="318"/>
      <c r="DD103" s="318"/>
      <c r="DE103" s="318"/>
      <c r="DF103" s="318"/>
      <c r="DG103" s="318"/>
      <c r="DH103" s="318"/>
      <c r="DI103" s="318"/>
      <c r="DJ103" s="318"/>
      <c r="DK103" s="318"/>
      <c r="DL103" s="318"/>
      <c r="DM103" s="318"/>
      <c r="DN103" s="318"/>
      <c r="DO103" s="318"/>
      <c r="DP103" s="318"/>
      <c r="DQ103" s="318"/>
      <c r="DR103" s="318"/>
      <c r="DS103" s="318"/>
      <c r="DT103" s="318"/>
      <c r="DU103" s="318"/>
      <c r="DV103" s="318"/>
      <c r="DW103" s="318"/>
      <c r="DX103" s="318"/>
      <c r="DY103" s="318"/>
      <c r="DZ103" s="318"/>
      <c r="EA103" s="318"/>
      <c r="EB103" s="318"/>
      <c r="EC103" s="318"/>
      <c r="ED103" s="326" t="n">
        <f aca="false">(BK103+CC103+CV103+DN103)*0.8</f>
        <v>18585.12</v>
      </c>
      <c r="EE103" s="326"/>
      <c r="EF103" s="326"/>
      <c r="EG103" s="326"/>
      <c r="EH103" s="326"/>
      <c r="EI103" s="326"/>
      <c r="EJ103" s="326"/>
      <c r="EK103" s="326"/>
      <c r="EL103" s="326"/>
      <c r="EM103" s="326"/>
      <c r="EN103" s="326"/>
      <c r="EO103" s="326"/>
      <c r="EP103" s="326"/>
      <c r="EQ103" s="326"/>
      <c r="ER103" s="326"/>
      <c r="ES103" s="326"/>
      <c r="ET103" s="326" t="n">
        <f aca="false">(BK103+CC103+CV103+DN103)*0.5</f>
        <v>11615.7</v>
      </c>
      <c r="EU103" s="326"/>
      <c r="EV103" s="326"/>
      <c r="EW103" s="326"/>
      <c r="EX103" s="326"/>
      <c r="EY103" s="326"/>
      <c r="EZ103" s="326"/>
      <c r="FA103" s="326"/>
      <c r="FB103" s="326"/>
      <c r="FC103" s="326"/>
      <c r="FD103" s="326"/>
      <c r="FE103" s="326"/>
      <c r="FF103" s="326"/>
      <c r="FG103" s="326"/>
      <c r="FH103" s="326"/>
      <c r="FI103" s="326"/>
      <c r="FJ103" s="326"/>
      <c r="FK103" s="318" t="n">
        <f aca="false">(AT103+ED103+ET103)*12*AD103</f>
        <v>641186.64</v>
      </c>
      <c r="FL103" s="318"/>
      <c r="FM103" s="318"/>
      <c r="FP103" s="322"/>
      <c r="FQ103" s="322"/>
      <c r="FR103" s="322"/>
      <c r="FS103" s="322"/>
      <c r="FT103" s="322"/>
      <c r="FU103" s="322"/>
      <c r="FV103" s="322"/>
      <c r="FW103" s="322"/>
      <c r="FX103" s="322"/>
      <c r="FY103" s="322"/>
      <c r="FZ103" s="322"/>
      <c r="GA103" s="322"/>
      <c r="GB103" s="322"/>
      <c r="GC103" s="322"/>
      <c r="GD103" s="322"/>
      <c r="GE103" s="322"/>
      <c r="GF103" s="322"/>
      <c r="GG103" s="322"/>
      <c r="GH103" s="322"/>
      <c r="GI103" s="322"/>
      <c r="GJ103" s="322"/>
      <c r="GK103" s="322"/>
      <c r="GL103" s="322"/>
      <c r="GM103" s="322"/>
      <c r="GN103" s="322"/>
      <c r="GO103" s="322"/>
      <c r="GP103" s="322"/>
      <c r="GQ103" s="322"/>
      <c r="GR103" s="322"/>
      <c r="GS103" s="322"/>
      <c r="GT103" s="322"/>
      <c r="GU103" s="322"/>
    </row>
    <row r="104" s="315" customFormat="true" ht="12.75" hidden="false" customHeight="true" outlineLevel="0" collapsed="false">
      <c r="A104" s="342" t="n">
        <v>15</v>
      </c>
      <c r="B104" s="342"/>
      <c r="C104" s="342"/>
      <c r="D104" s="342"/>
      <c r="E104" s="342"/>
      <c r="F104" s="342"/>
      <c r="G104" s="317" t="s">
        <v>467</v>
      </c>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8" t="n">
        <v>1</v>
      </c>
      <c r="AE104" s="318"/>
      <c r="AF104" s="318"/>
      <c r="AG104" s="318"/>
      <c r="AH104" s="318"/>
      <c r="AI104" s="318"/>
      <c r="AJ104" s="318"/>
      <c r="AK104" s="318"/>
      <c r="AL104" s="318"/>
      <c r="AM104" s="318"/>
      <c r="AN104" s="318"/>
      <c r="AO104" s="318"/>
      <c r="AP104" s="318"/>
      <c r="AQ104" s="318"/>
      <c r="AR104" s="318"/>
      <c r="AS104" s="318"/>
      <c r="AT104" s="326" t="n">
        <f aca="false">BK104+CC104+CV104</f>
        <v>22132.5</v>
      </c>
      <c r="AU104" s="326"/>
      <c r="AV104" s="326"/>
      <c r="AW104" s="326"/>
      <c r="AX104" s="326"/>
      <c r="AY104" s="326"/>
      <c r="AZ104" s="326"/>
      <c r="BA104" s="326"/>
      <c r="BB104" s="326"/>
      <c r="BC104" s="326"/>
      <c r="BD104" s="326"/>
      <c r="BE104" s="326"/>
      <c r="BF104" s="326"/>
      <c r="BG104" s="326"/>
      <c r="BH104" s="326"/>
      <c r="BI104" s="326"/>
      <c r="BJ104" s="326"/>
      <c r="BK104" s="318" t="n">
        <v>11950</v>
      </c>
      <c r="BL104" s="318"/>
      <c r="BM104" s="318"/>
      <c r="BN104" s="318"/>
      <c r="BO104" s="318"/>
      <c r="BP104" s="318"/>
      <c r="BQ104" s="318"/>
      <c r="BR104" s="318"/>
      <c r="BS104" s="318"/>
      <c r="BT104" s="318"/>
      <c r="BU104" s="318"/>
      <c r="BV104" s="318"/>
      <c r="BW104" s="318"/>
      <c r="BX104" s="318"/>
      <c r="BY104" s="318"/>
      <c r="BZ104" s="318"/>
      <c r="CA104" s="318"/>
      <c r="CB104" s="318"/>
      <c r="CC104" s="318"/>
      <c r="CD104" s="318"/>
      <c r="CE104" s="318"/>
      <c r="CF104" s="318"/>
      <c r="CG104" s="318"/>
      <c r="CH104" s="318"/>
      <c r="CI104" s="318"/>
      <c r="CJ104" s="318"/>
      <c r="CK104" s="318"/>
      <c r="CL104" s="318"/>
      <c r="CM104" s="318"/>
      <c r="CN104" s="318"/>
      <c r="CO104" s="318"/>
      <c r="CP104" s="318"/>
      <c r="CQ104" s="318"/>
      <c r="CR104" s="318"/>
      <c r="CS104" s="318"/>
      <c r="CT104" s="318"/>
      <c r="CU104" s="318"/>
      <c r="CV104" s="318" t="n">
        <f aca="false">BK104*35%+6000</f>
        <v>10182.5</v>
      </c>
      <c r="CW104" s="318"/>
      <c r="CX104" s="318"/>
      <c r="CY104" s="318"/>
      <c r="CZ104" s="318"/>
      <c r="DA104" s="318"/>
      <c r="DB104" s="318"/>
      <c r="DC104" s="318"/>
      <c r="DD104" s="318"/>
      <c r="DE104" s="318"/>
      <c r="DF104" s="318"/>
      <c r="DG104" s="318"/>
      <c r="DH104" s="318"/>
      <c r="DI104" s="318"/>
      <c r="DJ104" s="318"/>
      <c r="DK104" s="318"/>
      <c r="DL104" s="318"/>
      <c r="DM104" s="318"/>
      <c r="DN104" s="318"/>
      <c r="DO104" s="318"/>
      <c r="DP104" s="318"/>
      <c r="DQ104" s="318"/>
      <c r="DR104" s="318"/>
      <c r="DS104" s="318"/>
      <c r="DT104" s="318"/>
      <c r="DU104" s="318"/>
      <c r="DV104" s="318"/>
      <c r="DW104" s="318"/>
      <c r="DX104" s="318"/>
      <c r="DY104" s="318"/>
      <c r="DZ104" s="318"/>
      <c r="EA104" s="318"/>
      <c r="EB104" s="318"/>
      <c r="EC104" s="318"/>
      <c r="ED104" s="326" t="n">
        <f aca="false">(BK104+CC104+CV104+DN104)*0.8</f>
        <v>17706</v>
      </c>
      <c r="EE104" s="326"/>
      <c r="EF104" s="326"/>
      <c r="EG104" s="326"/>
      <c r="EH104" s="326"/>
      <c r="EI104" s="326"/>
      <c r="EJ104" s="326"/>
      <c r="EK104" s="326"/>
      <c r="EL104" s="326"/>
      <c r="EM104" s="326"/>
      <c r="EN104" s="326"/>
      <c r="EO104" s="326"/>
      <c r="EP104" s="326"/>
      <c r="EQ104" s="326"/>
      <c r="ER104" s="326"/>
      <c r="ES104" s="326"/>
      <c r="ET104" s="326" t="n">
        <f aca="false">(BK104+CC104+CV104+DN104)*0.5</f>
        <v>11066.25</v>
      </c>
      <c r="EU104" s="326"/>
      <c r="EV104" s="326"/>
      <c r="EW104" s="326"/>
      <c r="EX104" s="326"/>
      <c r="EY104" s="326"/>
      <c r="EZ104" s="326"/>
      <c r="FA104" s="326"/>
      <c r="FB104" s="326"/>
      <c r="FC104" s="326"/>
      <c r="FD104" s="326"/>
      <c r="FE104" s="326"/>
      <c r="FF104" s="326"/>
      <c r="FG104" s="326"/>
      <c r="FH104" s="326"/>
      <c r="FI104" s="326"/>
      <c r="FJ104" s="326"/>
      <c r="FK104" s="318" t="n">
        <f aca="false">(AT104+ED104+ET104)*12*AD104</f>
        <v>610857</v>
      </c>
      <c r="FL104" s="318"/>
      <c r="FM104" s="318"/>
      <c r="FP104" s="322"/>
      <c r="FQ104" s="322"/>
      <c r="FR104" s="322"/>
      <c r="FS104" s="322"/>
      <c r="FT104" s="322"/>
      <c r="FU104" s="322"/>
      <c r="FV104" s="322"/>
      <c r="FW104" s="322"/>
      <c r="FX104" s="322"/>
      <c r="FY104" s="322"/>
      <c r="FZ104" s="322"/>
      <c r="GA104" s="322"/>
      <c r="GB104" s="322"/>
      <c r="GC104" s="322"/>
      <c r="GD104" s="322"/>
      <c r="GE104" s="322"/>
      <c r="GF104" s="322"/>
      <c r="GG104" s="322"/>
      <c r="GH104" s="322"/>
      <c r="GI104" s="322"/>
      <c r="GJ104" s="322"/>
      <c r="GK104" s="322"/>
      <c r="GL104" s="322"/>
      <c r="GM104" s="322"/>
      <c r="GN104" s="322"/>
      <c r="GO104" s="322"/>
      <c r="GP104" s="322"/>
      <c r="GQ104" s="322"/>
      <c r="GR104" s="322"/>
      <c r="GS104" s="322"/>
      <c r="GT104" s="322"/>
      <c r="GU104" s="322"/>
    </row>
    <row r="105" s="315" customFormat="true" ht="12.75" hidden="false" customHeight="true" outlineLevel="0" collapsed="false">
      <c r="A105" s="342" t="n">
        <v>16</v>
      </c>
      <c r="B105" s="342"/>
      <c r="C105" s="342"/>
      <c r="D105" s="342"/>
      <c r="E105" s="342"/>
      <c r="F105" s="342"/>
      <c r="G105" s="317" t="s">
        <v>468</v>
      </c>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8" t="n">
        <v>1</v>
      </c>
      <c r="AE105" s="318"/>
      <c r="AF105" s="318"/>
      <c r="AG105" s="318"/>
      <c r="AH105" s="318"/>
      <c r="AI105" s="318"/>
      <c r="AJ105" s="318"/>
      <c r="AK105" s="318"/>
      <c r="AL105" s="318"/>
      <c r="AM105" s="318"/>
      <c r="AN105" s="318"/>
      <c r="AO105" s="318"/>
      <c r="AP105" s="318"/>
      <c r="AQ105" s="318"/>
      <c r="AR105" s="318"/>
      <c r="AS105" s="318"/>
      <c r="AT105" s="326" t="n">
        <f aca="false">BK105+CC105+CV105</f>
        <v>22132.5</v>
      </c>
      <c r="AU105" s="326"/>
      <c r="AV105" s="326"/>
      <c r="AW105" s="326"/>
      <c r="AX105" s="326"/>
      <c r="AY105" s="326"/>
      <c r="AZ105" s="326"/>
      <c r="BA105" s="326"/>
      <c r="BB105" s="326"/>
      <c r="BC105" s="326"/>
      <c r="BD105" s="326"/>
      <c r="BE105" s="326"/>
      <c r="BF105" s="326"/>
      <c r="BG105" s="326"/>
      <c r="BH105" s="326"/>
      <c r="BI105" s="326"/>
      <c r="BJ105" s="326"/>
      <c r="BK105" s="318" t="n">
        <v>11950</v>
      </c>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t="n">
        <f aca="false">BK105*35%+6000</f>
        <v>10182.5</v>
      </c>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318"/>
      <c r="DY105" s="318"/>
      <c r="DZ105" s="318"/>
      <c r="EA105" s="318"/>
      <c r="EB105" s="318"/>
      <c r="EC105" s="318"/>
      <c r="ED105" s="326" t="n">
        <f aca="false">(BK105+CC105+CV105+DN105)*0.8</f>
        <v>17706</v>
      </c>
      <c r="EE105" s="326"/>
      <c r="EF105" s="326"/>
      <c r="EG105" s="326"/>
      <c r="EH105" s="326"/>
      <c r="EI105" s="326"/>
      <c r="EJ105" s="326"/>
      <c r="EK105" s="326"/>
      <c r="EL105" s="326"/>
      <c r="EM105" s="326"/>
      <c r="EN105" s="326"/>
      <c r="EO105" s="326"/>
      <c r="EP105" s="326"/>
      <c r="EQ105" s="326"/>
      <c r="ER105" s="326"/>
      <c r="ES105" s="326"/>
      <c r="ET105" s="326" t="n">
        <f aca="false">(BK105+CC105+CV105+DN105)*0.5</f>
        <v>11066.25</v>
      </c>
      <c r="EU105" s="326"/>
      <c r="EV105" s="326"/>
      <c r="EW105" s="326"/>
      <c r="EX105" s="326"/>
      <c r="EY105" s="326"/>
      <c r="EZ105" s="326"/>
      <c r="FA105" s="326"/>
      <c r="FB105" s="326"/>
      <c r="FC105" s="326"/>
      <c r="FD105" s="326"/>
      <c r="FE105" s="326"/>
      <c r="FF105" s="326"/>
      <c r="FG105" s="326"/>
      <c r="FH105" s="326"/>
      <c r="FI105" s="326"/>
      <c r="FJ105" s="326"/>
      <c r="FK105" s="318" t="n">
        <f aca="false">(AT105+ED105+ET105)*12*AD105</f>
        <v>610857</v>
      </c>
      <c r="FL105" s="318"/>
      <c r="FM105" s="318"/>
      <c r="FP105" s="322"/>
      <c r="FQ105" s="322"/>
      <c r="FR105" s="322"/>
      <c r="FS105" s="322"/>
      <c r="FT105" s="322"/>
      <c r="FU105" s="322"/>
      <c r="FV105" s="322"/>
      <c r="FW105" s="322"/>
      <c r="FX105" s="322"/>
      <c r="FY105" s="322"/>
      <c r="FZ105" s="322"/>
      <c r="GA105" s="322"/>
      <c r="GB105" s="322"/>
      <c r="GC105" s="322"/>
      <c r="GD105" s="322"/>
      <c r="GE105" s="322"/>
      <c r="GF105" s="322"/>
      <c r="GG105" s="322"/>
      <c r="GH105" s="322"/>
      <c r="GI105" s="322"/>
      <c r="GJ105" s="322"/>
      <c r="GK105" s="322"/>
      <c r="GL105" s="322"/>
      <c r="GM105" s="322"/>
      <c r="GN105" s="322"/>
      <c r="GO105" s="322"/>
      <c r="GP105" s="322"/>
      <c r="GQ105" s="322"/>
      <c r="GR105" s="322"/>
      <c r="GS105" s="322"/>
      <c r="GT105" s="322"/>
      <c r="GU105" s="322"/>
    </row>
    <row r="106" s="327" customFormat="true" ht="29.25" hidden="false" customHeight="true" outlineLevel="0" collapsed="false">
      <c r="A106" s="325"/>
      <c r="B106" s="325"/>
      <c r="C106" s="325"/>
      <c r="D106" s="325"/>
      <c r="E106" s="325"/>
      <c r="F106" s="325"/>
      <c r="G106" s="339" t="s">
        <v>469</v>
      </c>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26" t="n">
        <f aca="false">SUM(AD94:AS105)</f>
        <v>44.4</v>
      </c>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6"/>
      <c r="CG106" s="326"/>
      <c r="CH106" s="326"/>
      <c r="CI106" s="326"/>
      <c r="CJ106" s="326"/>
      <c r="CK106" s="326"/>
      <c r="CL106" s="326"/>
      <c r="CM106" s="326"/>
      <c r="CN106" s="326"/>
      <c r="CO106" s="326"/>
      <c r="CP106" s="326"/>
      <c r="CQ106" s="326"/>
      <c r="CR106" s="326"/>
      <c r="CS106" s="326"/>
      <c r="CT106" s="326"/>
      <c r="CU106" s="326"/>
      <c r="CV106" s="326"/>
      <c r="CW106" s="326"/>
      <c r="CX106" s="326"/>
      <c r="CY106" s="326"/>
      <c r="CZ106" s="326"/>
      <c r="DA106" s="326"/>
      <c r="DB106" s="326"/>
      <c r="DC106" s="326"/>
      <c r="DD106" s="326"/>
      <c r="DE106" s="326"/>
      <c r="DF106" s="326"/>
      <c r="DG106" s="326"/>
      <c r="DH106" s="326"/>
      <c r="DI106" s="326"/>
      <c r="DJ106" s="326"/>
      <c r="DK106" s="326"/>
      <c r="DL106" s="326"/>
      <c r="DM106" s="326"/>
      <c r="DN106" s="326"/>
      <c r="DO106" s="326"/>
      <c r="DP106" s="326"/>
      <c r="DQ106" s="326"/>
      <c r="DR106" s="326"/>
      <c r="DS106" s="326"/>
      <c r="DT106" s="326"/>
      <c r="DU106" s="326"/>
      <c r="DV106" s="326"/>
      <c r="DW106" s="326"/>
      <c r="DX106" s="326"/>
      <c r="DY106" s="326"/>
      <c r="DZ106" s="326"/>
      <c r="EA106" s="326"/>
      <c r="EB106" s="326"/>
      <c r="EC106" s="326"/>
      <c r="ED106" s="326"/>
      <c r="EE106" s="326"/>
      <c r="EF106" s="326"/>
      <c r="EG106" s="326"/>
      <c r="EH106" s="326"/>
      <c r="EI106" s="326"/>
      <c r="EJ106" s="326"/>
      <c r="EK106" s="326"/>
      <c r="EL106" s="326"/>
      <c r="EM106" s="326"/>
      <c r="EN106" s="326"/>
      <c r="EO106" s="326"/>
      <c r="EP106" s="326"/>
      <c r="EQ106" s="326"/>
      <c r="ER106" s="326"/>
      <c r="ES106" s="326"/>
      <c r="ET106" s="326"/>
      <c r="EU106" s="326"/>
      <c r="EV106" s="326"/>
      <c r="EW106" s="326"/>
      <c r="EX106" s="326"/>
      <c r="EY106" s="326"/>
      <c r="EZ106" s="326"/>
      <c r="FA106" s="326"/>
      <c r="FB106" s="326"/>
      <c r="FC106" s="326"/>
      <c r="FD106" s="326"/>
      <c r="FE106" s="326"/>
      <c r="FF106" s="326"/>
      <c r="FG106" s="326"/>
      <c r="FH106" s="326"/>
      <c r="FI106" s="326"/>
      <c r="FJ106" s="326"/>
      <c r="FK106" s="326" t="n">
        <f aca="false">SUM(FK94:FM105)</f>
        <v>30266999.995236</v>
      </c>
      <c r="FL106" s="326"/>
      <c r="FM106" s="326"/>
      <c r="FO106" s="328"/>
      <c r="FP106" s="328"/>
      <c r="FQ106" s="328"/>
      <c r="FR106" s="328"/>
      <c r="FS106" s="328"/>
      <c r="FT106" s="328"/>
      <c r="FU106" s="328"/>
      <c r="FV106" s="328"/>
      <c r="FW106" s="328"/>
      <c r="FX106" s="328"/>
      <c r="FY106" s="328"/>
      <c r="FZ106" s="328"/>
      <c r="GA106" s="328"/>
      <c r="GB106" s="328"/>
      <c r="GC106" s="328"/>
      <c r="GD106" s="328"/>
      <c r="GE106" s="328"/>
      <c r="GF106" s="328"/>
      <c r="GG106" s="328"/>
      <c r="GH106" s="328"/>
      <c r="GI106" s="328"/>
      <c r="GJ106" s="328"/>
      <c r="GK106" s="328"/>
      <c r="GL106" s="328"/>
      <c r="GM106" s="328"/>
      <c r="GN106" s="328"/>
      <c r="GO106" s="328"/>
      <c r="GP106" s="328"/>
      <c r="GQ106" s="328"/>
      <c r="GR106" s="328"/>
      <c r="GS106" s="328"/>
      <c r="GT106" s="328"/>
      <c r="GU106" s="328"/>
    </row>
    <row r="107" s="315" customFormat="true" ht="12.75" hidden="false" customHeight="true" outlineLevel="0" collapsed="false">
      <c r="A107" s="335" t="n">
        <v>17</v>
      </c>
      <c r="B107" s="335"/>
      <c r="C107" s="335"/>
      <c r="D107" s="335"/>
      <c r="E107" s="335"/>
      <c r="F107" s="335"/>
      <c r="G107" s="317" t="s">
        <v>470</v>
      </c>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8" t="n">
        <v>1</v>
      </c>
      <c r="AE107" s="318"/>
      <c r="AF107" s="318"/>
      <c r="AG107" s="318"/>
      <c r="AH107" s="318"/>
      <c r="AI107" s="318"/>
      <c r="AJ107" s="318"/>
      <c r="AK107" s="318"/>
      <c r="AL107" s="318"/>
      <c r="AM107" s="318"/>
      <c r="AN107" s="318"/>
      <c r="AO107" s="318"/>
      <c r="AP107" s="318"/>
      <c r="AQ107" s="318"/>
      <c r="AR107" s="318"/>
      <c r="AS107" s="318"/>
      <c r="AT107" s="326" t="n">
        <f aca="false">BK107+CC107+CV107+DN107</f>
        <v>36554.348</v>
      </c>
      <c r="AU107" s="326"/>
      <c r="AV107" s="326"/>
      <c r="AW107" s="326"/>
      <c r="AX107" s="326"/>
      <c r="AY107" s="326"/>
      <c r="AZ107" s="326"/>
      <c r="BA107" s="326"/>
      <c r="BB107" s="326"/>
      <c r="BC107" s="326"/>
      <c r="BD107" s="326"/>
      <c r="BE107" s="326"/>
      <c r="BF107" s="326"/>
      <c r="BG107" s="326"/>
      <c r="BH107" s="326"/>
      <c r="BI107" s="326"/>
      <c r="BJ107" s="326"/>
      <c r="BK107" s="318" t="n">
        <v>12528</v>
      </c>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t="n">
        <f aca="false">BK107*35%+19641.548</f>
        <v>24026.348</v>
      </c>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318"/>
      <c r="DY107" s="318"/>
      <c r="DZ107" s="318"/>
      <c r="EA107" s="318"/>
      <c r="EB107" s="318"/>
      <c r="EC107" s="318"/>
      <c r="ED107" s="326" t="n">
        <f aca="false">(BK107+CC107+CV107+DN107)*0.8</f>
        <v>29243.4784</v>
      </c>
      <c r="EE107" s="326"/>
      <c r="EF107" s="326"/>
      <c r="EG107" s="326"/>
      <c r="EH107" s="326"/>
      <c r="EI107" s="326"/>
      <c r="EJ107" s="326"/>
      <c r="EK107" s="326"/>
      <c r="EL107" s="326"/>
      <c r="EM107" s="326"/>
      <c r="EN107" s="326"/>
      <c r="EO107" s="326"/>
      <c r="EP107" s="326"/>
      <c r="EQ107" s="326"/>
      <c r="ER107" s="326"/>
      <c r="ES107" s="326"/>
      <c r="ET107" s="326" t="n">
        <f aca="false">(BK107+CC107+CV107+DN107)*0.5</f>
        <v>18277.174</v>
      </c>
      <c r="EU107" s="326"/>
      <c r="EV107" s="326"/>
      <c r="EW107" s="326"/>
      <c r="EX107" s="326"/>
      <c r="EY107" s="326"/>
      <c r="EZ107" s="326"/>
      <c r="FA107" s="326"/>
      <c r="FB107" s="326"/>
      <c r="FC107" s="326"/>
      <c r="FD107" s="326"/>
      <c r="FE107" s="326"/>
      <c r="FF107" s="326"/>
      <c r="FG107" s="326"/>
      <c r="FH107" s="326"/>
      <c r="FI107" s="326"/>
      <c r="FJ107" s="326"/>
      <c r="FK107" s="318" t="n">
        <f aca="false">(AT107+ED107+ET107)*12*AD107</f>
        <v>1008900.0048</v>
      </c>
      <c r="FL107" s="318"/>
      <c r="FM107" s="318"/>
      <c r="FO107" s="324"/>
      <c r="FP107" s="324"/>
      <c r="FQ107" s="324"/>
      <c r="FR107" s="324"/>
      <c r="FS107" s="324"/>
      <c r="FT107" s="324"/>
      <c r="FU107" s="324"/>
      <c r="FV107" s="324"/>
      <c r="FW107" s="324"/>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row>
    <row r="108" s="315" customFormat="true" ht="12.75" hidden="false" customHeight="true" outlineLevel="0" collapsed="false">
      <c r="A108" s="335" t="n">
        <v>18</v>
      </c>
      <c r="B108" s="335"/>
      <c r="C108" s="335"/>
      <c r="D108" s="335"/>
      <c r="E108" s="335"/>
      <c r="F108" s="335"/>
      <c r="G108" s="317" t="s">
        <v>471</v>
      </c>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8" t="n">
        <v>3</v>
      </c>
      <c r="AE108" s="318"/>
      <c r="AF108" s="318"/>
      <c r="AG108" s="318"/>
      <c r="AH108" s="318"/>
      <c r="AI108" s="318"/>
      <c r="AJ108" s="318"/>
      <c r="AK108" s="318"/>
      <c r="AL108" s="318"/>
      <c r="AM108" s="318"/>
      <c r="AN108" s="318"/>
      <c r="AO108" s="318"/>
      <c r="AP108" s="318"/>
      <c r="AQ108" s="318"/>
      <c r="AR108" s="318"/>
      <c r="AS108" s="318"/>
      <c r="AT108" s="326" t="n">
        <f aca="false">BK108+CC108+CV108+DN108</f>
        <v>31893.0678</v>
      </c>
      <c r="AU108" s="326"/>
      <c r="AV108" s="326"/>
      <c r="AW108" s="326"/>
      <c r="AX108" s="326"/>
      <c r="AY108" s="326"/>
      <c r="AZ108" s="326"/>
      <c r="BA108" s="326"/>
      <c r="BB108" s="326"/>
      <c r="BC108" s="326"/>
      <c r="BD108" s="326"/>
      <c r="BE108" s="326"/>
      <c r="BF108" s="326"/>
      <c r="BG108" s="326"/>
      <c r="BH108" s="326"/>
      <c r="BI108" s="326"/>
      <c r="BJ108" s="326"/>
      <c r="BK108" s="318" t="n">
        <v>9121</v>
      </c>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t="n">
        <f aca="false">BK108*35%+19579.7178</f>
        <v>22772.0678</v>
      </c>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318"/>
      <c r="DY108" s="318"/>
      <c r="DZ108" s="318"/>
      <c r="EA108" s="318"/>
      <c r="EB108" s="318"/>
      <c r="EC108" s="318"/>
      <c r="ED108" s="326" t="n">
        <f aca="false">(BK108+CC108+CV108+DN108)*0.8</f>
        <v>25514.45424</v>
      </c>
      <c r="EE108" s="326"/>
      <c r="EF108" s="326"/>
      <c r="EG108" s="326"/>
      <c r="EH108" s="326"/>
      <c r="EI108" s="326"/>
      <c r="EJ108" s="326"/>
      <c r="EK108" s="326"/>
      <c r="EL108" s="326"/>
      <c r="EM108" s="326"/>
      <c r="EN108" s="326"/>
      <c r="EO108" s="326"/>
      <c r="EP108" s="326"/>
      <c r="EQ108" s="326"/>
      <c r="ER108" s="326"/>
      <c r="ES108" s="326"/>
      <c r="ET108" s="326" t="n">
        <f aca="false">(BK108+CC108+CV108+DN108)*0.5</f>
        <v>15946.5339</v>
      </c>
      <c r="EU108" s="326"/>
      <c r="EV108" s="326"/>
      <c r="EW108" s="326"/>
      <c r="EX108" s="326"/>
      <c r="EY108" s="326"/>
      <c r="EZ108" s="326"/>
      <c r="FA108" s="326"/>
      <c r="FB108" s="326"/>
      <c r="FC108" s="326"/>
      <c r="FD108" s="326"/>
      <c r="FE108" s="326"/>
      <c r="FF108" s="326"/>
      <c r="FG108" s="326"/>
      <c r="FH108" s="326"/>
      <c r="FI108" s="326"/>
      <c r="FJ108" s="326"/>
      <c r="FK108" s="318" t="n">
        <f aca="false">(AT108+ED108+ET108)*12*AD108</f>
        <v>2640746.01384</v>
      </c>
      <c r="FL108" s="318"/>
      <c r="FM108" s="318"/>
      <c r="FO108" s="324"/>
      <c r="FP108" s="324"/>
      <c r="FQ108" s="324"/>
      <c r="FR108" s="324"/>
      <c r="FS108" s="324"/>
      <c r="FT108" s="324"/>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row>
    <row r="109" s="315" customFormat="true" ht="12.75" hidden="false" customHeight="true" outlineLevel="0" collapsed="false">
      <c r="A109" s="335" t="n">
        <v>19</v>
      </c>
      <c r="B109" s="335"/>
      <c r="C109" s="335"/>
      <c r="D109" s="335"/>
      <c r="E109" s="335"/>
      <c r="F109" s="335"/>
      <c r="G109" s="317" t="s">
        <v>472</v>
      </c>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8" t="n">
        <v>1</v>
      </c>
      <c r="AE109" s="318"/>
      <c r="AF109" s="318"/>
      <c r="AG109" s="318"/>
      <c r="AH109" s="318"/>
      <c r="AI109" s="318"/>
      <c r="AJ109" s="318"/>
      <c r="AK109" s="318"/>
      <c r="AL109" s="318"/>
      <c r="AM109" s="318"/>
      <c r="AN109" s="318"/>
      <c r="AO109" s="318"/>
      <c r="AP109" s="318"/>
      <c r="AQ109" s="318"/>
      <c r="AR109" s="318"/>
      <c r="AS109" s="318"/>
      <c r="AT109" s="326" t="n">
        <f aca="false">BK109+CC109+CV109+DN109</f>
        <v>10945.8</v>
      </c>
      <c r="AU109" s="326"/>
      <c r="AV109" s="326"/>
      <c r="AW109" s="326"/>
      <c r="AX109" s="326"/>
      <c r="AY109" s="326"/>
      <c r="AZ109" s="326"/>
      <c r="BA109" s="326"/>
      <c r="BB109" s="326"/>
      <c r="BC109" s="326"/>
      <c r="BD109" s="326"/>
      <c r="BE109" s="326"/>
      <c r="BF109" s="326"/>
      <c r="BG109" s="326"/>
      <c r="BH109" s="326"/>
      <c r="BI109" s="326"/>
      <c r="BJ109" s="326"/>
      <c r="BK109" s="318" t="n">
        <v>8108</v>
      </c>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t="n">
        <f aca="false">BK109*35%</f>
        <v>2837.8</v>
      </c>
      <c r="CW109" s="318"/>
      <c r="CX109" s="318"/>
      <c r="CY109" s="318"/>
      <c r="CZ109" s="318"/>
      <c r="DA109" s="318"/>
      <c r="DB109" s="318"/>
      <c r="DC109" s="318"/>
      <c r="DD109" s="318"/>
      <c r="DE109" s="318"/>
      <c r="DF109" s="318"/>
      <c r="DG109" s="318"/>
      <c r="DH109" s="318"/>
      <c r="DI109" s="318"/>
      <c r="DJ109" s="318"/>
      <c r="DK109" s="318"/>
      <c r="DL109" s="318"/>
      <c r="DM109" s="318"/>
      <c r="DN109" s="318"/>
      <c r="DO109" s="318"/>
      <c r="DP109" s="318"/>
      <c r="DQ109" s="318"/>
      <c r="DR109" s="318"/>
      <c r="DS109" s="318"/>
      <c r="DT109" s="318"/>
      <c r="DU109" s="318"/>
      <c r="DV109" s="318"/>
      <c r="DW109" s="318"/>
      <c r="DX109" s="318"/>
      <c r="DY109" s="318"/>
      <c r="DZ109" s="318"/>
      <c r="EA109" s="318"/>
      <c r="EB109" s="318"/>
      <c r="EC109" s="318"/>
      <c r="ED109" s="326" t="n">
        <f aca="false">(BK109+CC109+CV109+DN109)*0.8</f>
        <v>8756.64</v>
      </c>
      <c r="EE109" s="326"/>
      <c r="EF109" s="326"/>
      <c r="EG109" s="326"/>
      <c r="EH109" s="326"/>
      <c r="EI109" s="326"/>
      <c r="EJ109" s="326"/>
      <c r="EK109" s="326"/>
      <c r="EL109" s="326"/>
      <c r="EM109" s="326"/>
      <c r="EN109" s="326"/>
      <c r="EO109" s="326"/>
      <c r="EP109" s="326"/>
      <c r="EQ109" s="326"/>
      <c r="ER109" s="326"/>
      <c r="ES109" s="326"/>
      <c r="ET109" s="326" t="n">
        <f aca="false">(BK109+CC109+CV109+DN109)*0.5</f>
        <v>5472.9</v>
      </c>
      <c r="EU109" s="326"/>
      <c r="EV109" s="326"/>
      <c r="EW109" s="326"/>
      <c r="EX109" s="326"/>
      <c r="EY109" s="326"/>
      <c r="EZ109" s="326"/>
      <c r="FA109" s="326"/>
      <c r="FB109" s="326"/>
      <c r="FC109" s="326"/>
      <c r="FD109" s="326"/>
      <c r="FE109" s="326"/>
      <c r="FF109" s="326"/>
      <c r="FG109" s="326"/>
      <c r="FH109" s="326"/>
      <c r="FI109" s="326"/>
      <c r="FJ109" s="326"/>
      <c r="FK109" s="318" t="n">
        <f aca="false">(AT109+ED109+ET109)*12*AD109</f>
        <v>302104.08</v>
      </c>
      <c r="FL109" s="318"/>
      <c r="FM109" s="318"/>
      <c r="FO109" s="324"/>
      <c r="FP109" s="324"/>
      <c r="FQ109" s="324"/>
      <c r="FR109" s="324"/>
      <c r="FS109" s="324"/>
      <c r="FT109" s="324"/>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row>
    <row r="110" s="315" customFormat="true" ht="12.75" hidden="false" customHeight="true" outlineLevel="0" collapsed="false">
      <c r="A110" s="335" t="n">
        <v>20</v>
      </c>
      <c r="B110" s="335"/>
      <c r="C110" s="335"/>
      <c r="D110" s="335"/>
      <c r="E110" s="335"/>
      <c r="F110" s="335"/>
      <c r="G110" s="317" t="s">
        <v>473</v>
      </c>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8" t="n">
        <v>0.2</v>
      </c>
      <c r="AE110" s="318"/>
      <c r="AF110" s="318"/>
      <c r="AG110" s="318"/>
      <c r="AH110" s="318"/>
      <c r="AI110" s="318"/>
      <c r="AJ110" s="318"/>
      <c r="AK110" s="318"/>
      <c r="AL110" s="318"/>
      <c r="AM110" s="318"/>
      <c r="AN110" s="318"/>
      <c r="AO110" s="318"/>
      <c r="AP110" s="318"/>
      <c r="AQ110" s="318"/>
      <c r="AR110" s="318"/>
      <c r="AS110" s="318"/>
      <c r="AT110" s="326" t="n">
        <f aca="false">BK110+CC110+CV110+DN110</f>
        <v>15190.2</v>
      </c>
      <c r="AU110" s="326"/>
      <c r="AV110" s="326"/>
      <c r="AW110" s="326"/>
      <c r="AX110" s="326"/>
      <c r="AY110" s="326"/>
      <c r="AZ110" s="326"/>
      <c r="BA110" s="326"/>
      <c r="BB110" s="326"/>
      <c r="BC110" s="326"/>
      <c r="BD110" s="326"/>
      <c r="BE110" s="326"/>
      <c r="BF110" s="326"/>
      <c r="BG110" s="326"/>
      <c r="BH110" s="326"/>
      <c r="BI110" s="326"/>
      <c r="BJ110" s="326"/>
      <c r="BK110" s="318" t="n">
        <v>11252</v>
      </c>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t="n">
        <f aca="false">BK110*35%</f>
        <v>3938.2</v>
      </c>
      <c r="CW110" s="318"/>
      <c r="CX110" s="318"/>
      <c r="CY110" s="318"/>
      <c r="CZ110" s="318"/>
      <c r="DA110" s="318"/>
      <c r="DB110" s="318"/>
      <c r="DC110" s="318"/>
      <c r="DD110" s="318"/>
      <c r="DE110" s="318"/>
      <c r="DF110" s="318"/>
      <c r="DG110" s="318"/>
      <c r="DH110" s="318"/>
      <c r="DI110" s="318"/>
      <c r="DJ110" s="318"/>
      <c r="DK110" s="318"/>
      <c r="DL110" s="318"/>
      <c r="DM110" s="318"/>
      <c r="DN110" s="318"/>
      <c r="DO110" s="318"/>
      <c r="DP110" s="318"/>
      <c r="DQ110" s="318"/>
      <c r="DR110" s="318"/>
      <c r="DS110" s="318"/>
      <c r="DT110" s="318"/>
      <c r="DU110" s="318"/>
      <c r="DV110" s="318"/>
      <c r="DW110" s="318"/>
      <c r="DX110" s="318"/>
      <c r="DY110" s="318"/>
      <c r="DZ110" s="318"/>
      <c r="EA110" s="318"/>
      <c r="EB110" s="318"/>
      <c r="EC110" s="318"/>
      <c r="ED110" s="326" t="n">
        <f aca="false">(BK110+CC110+CV110+DN110)*0.8</f>
        <v>12152.16</v>
      </c>
      <c r="EE110" s="326"/>
      <c r="EF110" s="326"/>
      <c r="EG110" s="326"/>
      <c r="EH110" s="326"/>
      <c r="EI110" s="326"/>
      <c r="EJ110" s="326"/>
      <c r="EK110" s="326"/>
      <c r="EL110" s="326"/>
      <c r="EM110" s="326"/>
      <c r="EN110" s="326"/>
      <c r="EO110" s="326"/>
      <c r="EP110" s="326"/>
      <c r="EQ110" s="326"/>
      <c r="ER110" s="326"/>
      <c r="ES110" s="326"/>
      <c r="ET110" s="326" t="n">
        <f aca="false">(BK110+CC110+CV110+DN110)*0.5</f>
        <v>7595.1</v>
      </c>
      <c r="EU110" s="326"/>
      <c r="EV110" s="326"/>
      <c r="EW110" s="326"/>
      <c r="EX110" s="326"/>
      <c r="EY110" s="326"/>
      <c r="EZ110" s="326"/>
      <c r="FA110" s="326"/>
      <c r="FB110" s="326"/>
      <c r="FC110" s="326"/>
      <c r="FD110" s="326"/>
      <c r="FE110" s="326"/>
      <c r="FF110" s="326"/>
      <c r="FG110" s="326"/>
      <c r="FH110" s="326"/>
      <c r="FI110" s="326"/>
      <c r="FJ110" s="326"/>
      <c r="FK110" s="318" t="n">
        <f aca="false">(AT110+ED110+ET110)*12*AD110</f>
        <v>83849.904</v>
      </c>
      <c r="FL110" s="318"/>
      <c r="FM110" s="318"/>
      <c r="FO110" s="324"/>
      <c r="FP110" s="324"/>
      <c r="FQ110" s="324"/>
      <c r="FR110" s="324"/>
      <c r="FS110" s="324"/>
      <c r="FT110" s="324"/>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row>
    <row r="111" s="327" customFormat="true" ht="16.5" hidden="false" customHeight="true" outlineLevel="0" collapsed="false">
      <c r="A111" s="326" t="s">
        <v>474</v>
      </c>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t="n">
        <f aca="false">SUM(AD107:AS110)</f>
        <v>5.2</v>
      </c>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6"/>
      <c r="CG111" s="326"/>
      <c r="CH111" s="326"/>
      <c r="CI111" s="326"/>
      <c r="CJ111" s="326"/>
      <c r="CK111" s="326"/>
      <c r="CL111" s="326"/>
      <c r="CM111" s="326"/>
      <c r="CN111" s="326"/>
      <c r="CO111" s="326"/>
      <c r="CP111" s="326"/>
      <c r="CQ111" s="326"/>
      <c r="CR111" s="326"/>
      <c r="CS111" s="326"/>
      <c r="CT111" s="326"/>
      <c r="CU111" s="326"/>
      <c r="CV111" s="326"/>
      <c r="CW111" s="326"/>
      <c r="CX111" s="326"/>
      <c r="CY111" s="326"/>
      <c r="CZ111" s="326"/>
      <c r="DA111" s="326"/>
      <c r="DB111" s="326"/>
      <c r="DC111" s="326"/>
      <c r="DD111" s="326"/>
      <c r="DE111" s="326"/>
      <c r="DF111" s="326"/>
      <c r="DG111" s="326"/>
      <c r="DH111" s="326"/>
      <c r="DI111" s="326"/>
      <c r="DJ111" s="326"/>
      <c r="DK111" s="326"/>
      <c r="DL111" s="326"/>
      <c r="DM111" s="326"/>
      <c r="DN111" s="326"/>
      <c r="DO111" s="326"/>
      <c r="DP111" s="326"/>
      <c r="DQ111" s="326"/>
      <c r="DR111" s="326"/>
      <c r="DS111" s="326"/>
      <c r="DT111" s="326"/>
      <c r="DU111" s="326"/>
      <c r="DV111" s="326"/>
      <c r="DW111" s="326"/>
      <c r="DX111" s="326"/>
      <c r="DY111" s="326"/>
      <c r="DZ111" s="326"/>
      <c r="EA111" s="326"/>
      <c r="EB111" s="326"/>
      <c r="EC111" s="326"/>
      <c r="ED111" s="326"/>
      <c r="EE111" s="326"/>
      <c r="EF111" s="326"/>
      <c r="EG111" s="326"/>
      <c r="EH111" s="326"/>
      <c r="EI111" s="326"/>
      <c r="EJ111" s="326"/>
      <c r="EK111" s="326"/>
      <c r="EL111" s="326"/>
      <c r="EM111" s="326"/>
      <c r="EN111" s="326"/>
      <c r="EO111" s="326"/>
      <c r="EP111" s="326"/>
      <c r="EQ111" s="326"/>
      <c r="ER111" s="326"/>
      <c r="ES111" s="326"/>
      <c r="ET111" s="326"/>
      <c r="EU111" s="326"/>
      <c r="EV111" s="326"/>
      <c r="EW111" s="326"/>
      <c r="EX111" s="326"/>
      <c r="EY111" s="326"/>
      <c r="EZ111" s="326"/>
      <c r="FA111" s="326"/>
      <c r="FB111" s="326"/>
      <c r="FC111" s="326"/>
      <c r="FD111" s="326"/>
      <c r="FE111" s="326"/>
      <c r="FF111" s="326"/>
      <c r="FG111" s="326"/>
      <c r="FH111" s="326"/>
      <c r="FI111" s="326"/>
      <c r="FJ111" s="326"/>
      <c r="FK111" s="326" t="n">
        <f aca="false">SUM(FK107:FM110)</f>
        <v>4035600.00264</v>
      </c>
      <c r="FL111" s="326"/>
      <c r="FM111" s="326"/>
      <c r="FO111" s="328"/>
      <c r="FP111" s="328"/>
      <c r="FQ111" s="328"/>
      <c r="FR111" s="328"/>
      <c r="FS111" s="328"/>
      <c r="FT111" s="328"/>
      <c r="FU111" s="328"/>
      <c r="FV111" s="328"/>
      <c r="FW111" s="328"/>
      <c r="FX111" s="328"/>
      <c r="FY111" s="328"/>
      <c r="FZ111" s="328"/>
      <c r="GA111" s="328"/>
      <c r="GB111" s="328"/>
      <c r="GC111" s="328"/>
      <c r="GD111" s="328"/>
      <c r="GE111" s="328"/>
      <c r="GF111" s="328"/>
      <c r="GG111" s="328"/>
      <c r="GH111" s="328"/>
      <c r="GI111" s="328"/>
      <c r="GJ111" s="328"/>
      <c r="GK111" s="328"/>
      <c r="GL111" s="328"/>
      <c r="GM111" s="328"/>
      <c r="GN111" s="328"/>
      <c r="GO111" s="328"/>
      <c r="GP111" s="328"/>
      <c r="GQ111" s="328"/>
      <c r="GR111" s="328"/>
      <c r="GS111" s="328"/>
      <c r="GT111" s="328"/>
      <c r="GU111" s="328"/>
      <c r="GV111" s="328"/>
      <c r="GW111" s="328"/>
      <c r="GX111" s="328"/>
      <c r="GY111" s="328"/>
      <c r="GZ111" s="328"/>
      <c r="HA111" s="328"/>
      <c r="HB111" s="328"/>
      <c r="HC111" s="328"/>
      <c r="HD111" s="328"/>
      <c r="HE111" s="328"/>
      <c r="HF111" s="328"/>
      <c r="HG111" s="328"/>
      <c r="HH111" s="328"/>
    </row>
    <row r="112" s="315" customFormat="true" ht="14.25" hidden="false" customHeight="true" outlineLevel="0" collapsed="false">
      <c r="A112" s="323" t="s">
        <v>446</v>
      </c>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c r="DA112" s="323"/>
      <c r="DB112" s="323"/>
      <c r="DC112" s="323"/>
      <c r="DD112" s="323"/>
      <c r="DE112" s="323"/>
      <c r="DF112" s="323"/>
      <c r="DG112" s="323"/>
      <c r="DH112" s="323"/>
      <c r="DI112" s="323"/>
      <c r="DJ112" s="323"/>
      <c r="DK112" s="323"/>
      <c r="DL112" s="323"/>
      <c r="DM112" s="323"/>
      <c r="DN112" s="323"/>
      <c r="DO112" s="323"/>
      <c r="DP112" s="323"/>
      <c r="DQ112" s="323"/>
      <c r="DR112" s="323"/>
      <c r="DS112" s="323"/>
      <c r="DT112" s="323"/>
      <c r="DU112" s="323"/>
      <c r="DV112" s="323"/>
      <c r="DW112" s="323"/>
      <c r="DX112" s="323"/>
      <c r="DY112" s="323"/>
      <c r="DZ112" s="323"/>
      <c r="EA112" s="323"/>
      <c r="EB112" s="323"/>
      <c r="EC112" s="323"/>
      <c r="ED112" s="323"/>
      <c r="EE112" s="323"/>
      <c r="EF112" s="323"/>
      <c r="EG112" s="323"/>
      <c r="EH112" s="323"/>
      <c r="EI112" s="323"/>
      <c r="EJ112" s="323"/>
      <c r="EK112" s="323"/>
      <c r="EL112" s="323"/>
      <c r="EM112" s="323"/>
      <c r="EN112" s="323"/>
      <c r="EO112" s="323"/>
      <c r="EP112" s="323"/>
      <c r="EQ112" s="323"/>
      <c r="ER112" s="323"/>
      <c r="ES112" s="323"/>
      <c r="ET112" s="323"/>
      <c r="EU112" s="323"/>
      <c r="EV112" s="323"/>
      <c r="EW112" s="323"/>
      <c r="EX112" s="323"/>
      <c r="EY112" s="323"/>
      <c r="EZ112" s="323"/>
      <c r="FA112" s="323"/>
      <c r="FB112" s="323"/>
      <c r="FC112" s="323"/>
      <c r="FD112" s="323"/>
      <c r="FE112" s="323"/>
      <c r="FF112" s="323"/>
      <c r="FG112" s="323"/>
      <c r="FH112" s="323"/>
      <c r="FI112" s="323"/>
      <c r="FJ112" s="323"/>
      <c r="FK112" s="344"/>
      <c r="FL112" s="344"/>
      <c r="FM112" s="344"/>
    </row>
    <row r="113" s="315" customFormat="true" ht="12.75" hidden="false" customHeight="true" outlineLevel="0" collapsed="false">
      <c r="A113" s="335" t="n">
        <v>21</v>
      </c>
      <c r="B113" s="335"/>
      <c r="C113" s="335"/>
      <c r="D113" s="335"/>
      <c r="E113" s="335"/>
      <c r="F113" s="335"/>
      <c r="G113" s="317" t="s">
        <v>475</v>
      </c>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8" t="n">
        <v>1</v>
      </c>
      <c r="AE113" s="318"/>
      <c r="AF113" s="318"/>
      <c r="AG113" s="318"/>
      <c r="AH113" s="318"/>
      <c r="AI113" s="318"/>
      <c r="AJ113" s="318"/>
      <c r="AK113" s="318"/>
      <c r="AL113" s="318"/>
      <c r="AM113" s="318"/>
      <c r="AN113" s="318"/>
      <c r="AO113" s="318"/>
      <c r="AP113" s="318"/>
      <c r="AQ113" s="318"/>
      <c r="AR113" s="318"/>
      <c r="AS113" s="318"/>
      <c r="AT113" s="326" t="n">
        <f aca="false">BK113+CC113+CV113</f>
        <v>16908.15</v>
      </c>
      <c r="AU113" s="326"/>
      <c r="AV113" s="326"/>
      <c r="AW113" s="326"/>
      <c r="AX113" s="326"/>
      <c r="AY113" s="326"/>
      <c r="AZ113" s="326"/>
      <c r="BA113" s="326"/>
      <c r="BB113" s="326"/>
      <c r="BC113" s="326"/>
      <c r="BD113" s="326"/>
      <c r="BE113" s="326"/>
      <c r="BF113" s="326"/>
      <c r="BG113" s="326"/>
      <c r="BH113" s="326"/>
      <c r="BI113" s="326"/>
      <c r="BJ113" s="326"/>
      <c r="BK113" s="318" t="n">
        <v>6969</v>
      </c>
      <c r="BL113" s="318"/>
      <c r="BM113" s="318"/>
      <c r="BN113" s="318"/>
      <c r="BO113" s="318"/>
      <c r="BP113" s="318"/>
      <c r="BQ113" s="318"/>
      <c r="BR113" s="318"/>
      <c r="BS113" s="318"/>
      <c r="BT113" s="318"/>
      <c r="BU113" s="318"/>
      <c r="BV113" s="318"/>
      <c r="BW113" s="318"/>
      <c r="BX113" s="318"/>
      <c r="BY113" s="318"/>
      <c r="BZ113" s="318"/>
      <c r="CA113" s="318"/>
      <c r="CB113" s="318"/>
      <c r="CC113" s="318"/>
      <c r="CD113" s="318"/>
      <c r="CE113" s="318"/>
      <c r="CF113" s="318"/>
      <c r="CG113" s="318"/>
      <c r="CH113" s="318"/>
      <c r="CI113" s="318"/>
      <c r="CJ113" s="318"/>
      <c r="CK113" s="318"/>
      <c r="CL113" s="318"/>
      <c r="CM113" s="318"/>
      <c r="CN113" s="318"/>
      <c r="CO113" s="318"/>
      <c r="CP113" s="318"/>
      <c r="CQ113" s="318"/>
      <c r="CR113" s="318"/>
      <c r="CS113" s="318"/>
      <c r="CT113" s="318"/>
      <c r="CU113" s="318"/>
      <c r="CV113" s="318" t="n">
        <f aca="false">BK113*35%+7500</f>
        <v>9939.15</v>
      </c>
      <c r="CW113" s="318"/>
      <c r="CX113" s="318"/>
      <c r="CY113" s="318"/>
      <c r="CZ113" s="318"/>
      <c r="DA113" s="318"/>
      <c r="DB113" s="318"/>
      <c r="DC113" s="318"/>
      <c r="DD113" s="318"/>
      <c r="DE113" s="318"/>
      <c r="DF113" s="318"/>
      <c r="DG113" s="318"/>
      <c r="DH113" s="318"/>
      <c r="DI113" s="318"/>
      <c r="DJ113" s="318"/>
      <c r="DK113" s="318"/>
      <c r="DL113" s="318"/>
      <c r="DM113" s="318"/>
      <c r="DN113" s="318" t="n">
        <v>4129.12</v>
      </c>
      <c r="DO113" s="318"/>
      <c r="DP113" s="318"/>
      <c r="DQ113" s="318"/>
      <c r="DR113" s="318"/>
      <c r="DS113" s="318"/>
      <c r="DT113" s="318"/>
      <c r="DU113" s="318"/>
      <c r="DV113" s="318"/>
      <c r="DW113" s="318"/>
      <c r="DX113" s="318"/>
      <c r="DY113" s="318"/>
      <c r="DZ113" s="318"/>
      <c r="EA113" s="318"/>
      <c r="EB113" s="318"/>
      <c r="EC113" s="318"/>
      <c r="ED113" s="326" t="n">
        <f aca="false">(BK113+CC113+CV113+DN113)*0.8</f>
        <v>16829.816</v>
      </c>
      <c r="EE113" s="326"/>
      <c r="EF113" s="326"/>
      <c r="EG113" s="326"/>
      <c r="EH113" s="326"/>
      <c r="EI113" s="326"/>
      <c r="EJ113" s="326"/>
      <c r="EK113" s="326"/>
      <c r="EL113" s="326"/>
      <c r="EM113" s="326"/>
      <c r="EN113" s="326"/>
      <c r="EO113" s="326"/>
      <c r="EP113" s="326"/>
      <c r="EQ113" s="326"/>
      <c r="ER113" s="326"/>
      <c r="ES113" s="326"/>
      <c r="ET113" s="326" t="n">
        <f aca="false">(BK113+CC113+CV113+DN113)*0.5</f>
        <v>10518.635</v>
      </c>
      <c r="EU113" s="326"/>
      <c r="EV113" s="326"/>
      <c r="EW113" s="326"/>
      <c r="EX113" s="326"/>
      <c r="EY113" s="326"/>
      <c r="EZ113" s="326"/>
      <c r="FA113" s="326"/>
      <c r="FB113" s="326"/>
      <c r="FC113" s="326"/>
      <c r="FD113" s="326"/>
      <c r="FE113" s="326"/>
      <c r="FF113" s="326"/>
      <c r="FG113" s="326"/>
      <c r="FH113" s="326"/>
      <c r="FI113" s="326"/>
      <c r="FJ113" s="326"/>
      <c r="FK113" s="318" t="n">
        <f aca="false">(AT113+ED113+ET113)*12*AD113</f>
        <v>531079.212</v>
      </c>
      <c r="FL113" s="318"/>
      <c r="FM113" s="318"/>
    </row>
    <row r="114" s="315" customFormat="true" ht="12.75" hidden="false" customHeight="true" outlineLevel="0" collapsed="false">
      <c r="A114" s="335" t="n">
        <v>22</v>
      </c>
      <c r="B114" s="335"/>
      <c r="C114" s="335"/>
      <c r="D114" s="335"/>
      <c r="E114" s="335"/>
      <c r="F114" s="335"/>
      <c r="G114" s="317" t="s">
        <v>476</v>
      </c>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8" t="n">
        <v>1</v>
      </c>
      <c r="AE114" s="318"/>
      <c r="AF114" s="318"/>
      <c r="AG114" s="318"/>
      <c r="AH114" s="318"/>
      <c r="AI114" s="318"/>
      <c r="AJ114" s="318"/>
      <c r="AK114" s="318"/>
      <c r="AL114" s="318"/>
      <c r="AM114" s="318"/>
      <c r="AN114" s="318"/>
      <c r="AO114" s="318"/>
      <c r="AP114" s="318"/>
      <c r="AQ114" s="318"/>
      <c r="AR114" s="318"/>
      <c r="AS114" s="318"/>
      <c r="AT114" s="326" t="n">
        <f aca="false">BK114+CC114+CV114</f>
        <v>16908.15</v>
      </c>
      <c r="AU114" s="326"/>
      <c r="AV114" s="326"/>
      <c r="AW114" s="326"/>
      <c r="AX114" s="326"/>
      <c r="AY114" s="326"/>
      <c r="AZ114" s="326"/>
      <c r="BA114" s="326"/>
      <c r="BB114" s="326"/>
      <c r="BC114" s="326"/>
      <c r="BD114" s="326"/>
      <c r="BE114" s="326"/>
      <c r="BF114" s="326"/>
      <c r="BG114" s="326"/>
      <c r="BH114" s="326"/>
      <c r="BI114" s="326"/>
      <c r="BJ114" s="326"/>
      <c r="BK114" s="318" t="n">
        <v>6969</v>
      </c>
      <c r="BL114" s="318"/>
      <c r="BM114" s="318"/>
      <c r="BN114" s="318"/>
      <c r="BO114" s="318"/>
      <c r="BP114" s="318"/>
      <c r="BQ114" s="318"/>
      <c r="BR114" s="318"/>
      <c r="BS114" s="318"/>
      <c r="BT114" s="318"/>
      <c r="BU114" s="318"/>
      <c r="BV114" s="318"/>
      <c r="BW114" s="318"/>
      <c r="BX114" s="318"/>
      <c r="BY114" s="318"/>
      <c r="BZ114" s="318"/>
      <c r="CA114" s="318"/>
      <c r="CB114" s="318"/>
      <c r="CC114" s="318"/>
      <c r="CD114" s="318"/>
      <c r="CE114" s="318"/>
      <c r="CF114" s="318"/>
      <c r="CG114" s="318"/>
      <c r="CH114" s="318"/>
      <c r="CI114" s="318"/>
      <c r="CJ114" s="318"/>
      <c r="CK114" s="318"/>
      <c r="CL114" s="318"/>
      <c r="CM114" s="318"/>
      <c r="CN114" s="318"/>
      <c r="CO114" s="318"/>
      <c r="CP114" s="318"/>
      <c r="CQ114" s="318"/>
      <c r="CR114" s="318"/>
      <c r="CS114" s="318"/>
      <c r="CT114" s="318"/>
      <c r="CU114" s="318"/>
      <c r="CV114" s="318" t="n">
        <f aca="false">BK114*35%+7500</f>
        <v>9939.15</v>
      </c>
      <c r="CW114" s="318"/>
      <c r="CX114" s="318"/>
      <c r="CY114" s="318"/>
      <c r="CZ114" s="318"/>
      <c r="DA114" s="318"/>
      <c r="DB114" s="318"/>
      <c r="DC114" s="318"/>
      <c r="DD114" s="318"/>
      <c r="DE114" s="318"/>
      <c r="DF114" s="318"/>
      <c r="DG114" s="318"/>
      <c r="DH114" s="318"/>
      <c r="DI114" s="318"/>
      <c r="DJ114" s="318"/>
      <c r="DK114" s="318"/>
      <c r="DL114" s="318"/>
      <c r="DM114" s="318"/>
      <c r="DN114" s="318" t="n">
        <v>4129.12</v>
      </c>
      <c r="DO114" s="318"/>
      <c r="DP114" s="318"/>
      <c r="DQ114" s="318"/>
      <c r="DR114" s="318"/>
      <c r="DS114" s="318"/>
      <c r="DT114" s="318"/>
      <c r="DU114" s="318"/>
      <c r="DV114" s="318"/>
      <c r="DW114" s="318"/>
      <c r="DX114" s="318"/>
      <c r="DY114" s="318"/>
      <c r="DZ114" s="318"/>
      <c r="EA114" s="318"/>
      <c r="EB114" s="318"/>
      <c r="EC114" s="318"/>
      <c r="ED114" s="326" t="n">
        <f aca="false">(BK114+CC114+CV114+DN114)*0.8</f>
        <v>16829.816</v>
      </c>
      <c r="EE114" s="326"/>
      <c r="EF114" s="326"/>
      <c r="EG114" s="326"/>
      <c r="EH114" s="326"/>
      <c r="EI114" s="326"/>
      <c r="EJ114" s="326"/>
      <c r="EK114" s="326"/>
      <c r="EL114" s="326"/>
      <c r="EM114" s="326"/>
      <c r="EN114" s="326"/>
      <c r="EO114" s="326"/>
      <c r="EP114" s="326"/>
      <c r="EQ114" s="326"/>
      <c r="ER114" s="326"/>
      <c r="ES114" s="326"/>
      <c r="ET114" s="326" t="n">
        <f aca="false">(BK114+CC114+CV114+DN114)*0.5</f>
        <v>10518.635</v>
      </c>
      <c r="EU114" s="326"/>
      <c r="EV114" s="326"/>
      <c r="EW114" s="326"/>
      <c r="EX114" s="326"/>
      <c r="EY114" s="326"/>
      <c r="EZ114" s="326"/>
      <c r="FA114" s="326"/>
      <c r="FB114" s="326"/>
      <c r="FC114" s="326"/>
      <c r="FD114" s="326"/>
      <c r="FE114" s="326"/>
      <c r="FF114" s="326"/>
      <c r="FG114" s="326"/>
      <c r="FH114" s="326"/>
      <c r="FI114" s="326"/>
      <c r="FJ114" s="326"/>
      <c r="FK114" s="318" t="n">
        <f aca="false">(AT114+ED114+ET114)*12*AD114</f>
        <v>531079.212</v>
      </c>
      <c r="FL114" s="318"/>
      <c r="FM114" s="318"/>
    </row>
    <row r="115" s="315" customFormat="true" ht="12.75" hidden="false" customHeight="true" outlineLevel="0" collapsed="false">
      <c r="A115" s="335" t="n">
        <v>23</v>
      </c>
      <c r="B115" s="335"/>
      <c r="C115" s="335"/>
      <c r="D115" s="335"/>
      <c r="E115" s="335"/>
      <c r="F115" s="335"/>
      <c r="G115" s="317" t="s">
        <v>477</v>
      </c>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8" t="n">
        <v>1</v>
      </c>
      <c r="AE115" s="318"/>
      <c r="AF115" s="318"/>
      <c r="AG115" s="318"/>
      <c r="AH115" s="318"/>
      <c r="AI115" s="318"/>
      <c r="AJ115" s="318"/>
      <c r="AK115" s="318"/>
      <c r="AL115" s="318"/>
      <c r="AM115" s="318"/>
      <c r="AN115" s="318"/>
      <c r="AO115" s="318"/>
      <c r="AP115" s="318"/>
      <c r="AQ115" s="318"/>
      <c r="AR115" s="318"/>
      <c r="AS115" s="318"/>
      <c r="AT115" s="326" t="n">
        <f aca="false">BK115+CC115+CV115</f>
        <v>16419.95</v>
      </c>
      <c r="AU115" s="326"/>
      <c r="AV115" s="326"/>
      <c r="AW115" s="326"/>
      <c r="AX115" s="326"/>
      <c r="AY115" s="326"/>
      <c r="AZ115" s="326"/>
      <c r="BA115" s="326"/>
      <c r="BB115" s="326"/>
      <c r="BC115" s="326"/>
      <c r="BD115" s="326"/>
      <c r="BE115" s="326"/>
      <c r="BF115" s="326"/>
      <c r="BG115" s="326"/>
      <c r="BH115" s="326"/>
      <c r="BI115" s="326"/>
      <c r="BJ115" s="326"/>
      <c r="BK115" s="318" t="n">
        <v>6237</v>
      </c>
      <c r="BL115" s="318"/>
      <c r="BM115" s="318"/>
      <c r="BN115" s="318"/>
      <c r="BO115" s="318"/>
      <c r="BP115" s="31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s="318"/>
      <c r="CP115" s="318"/>
      <c r="CQ115" s="318"/>
      <c r="CR115" s="318"/>
      <c r="CS115" s="318"/>
      <c r="CT115" s="318"/>
      <c r="CU115" s="318"/>
      <c r="CV115" s="318" t="n">
        <f aca="false">BK115*35%+8000</f>
        <v>10182.95</v>
      </c>
      <c r="CW115" s="318"/>
      <c r="CX115" s="318"/>
      <c r="CY115" s="318"/>
      <c r="CZ115" s="318"/>
      <c r="DA115" s="318"/>
      <c r="DB115" s="318"/>
      <c r="DC115" s="318"/>
      <c r="DD115" s="318"/>
      <c r="DE115" s="318"/>
      <c r="DF115" s="318"/>
      <c r="DG115" s="318"/>
      <c r="DH115" s="318"/>
      <c r="DI115" s="318"/>
      <c r="DJ115" s="318"/>
      <c r="DK115" s="318"/>
      <c r="DL115" s="318"/>
      <c r="DM115" s="318"/>
      <c r="DN115" s="318" t="n">
        <v>4992.86</v>
      </c>
      <c r="DO115" s="318"/>
      <c r="DP115" s="318"/>
      <c r="DQ115" s="318"/>
      <c r="DR115" s="318"/>
      <c r="DS115" s="318"/>
      <c r="DT115" s="318"/>
      <c r="DU115" s="318"/>
      <c r="DV115" s="318"/>
      <c r="DW115" s="318"/>
      <c r="DX115" s="318"/>
      <c r="DY115" s="318"/>
      <c r="DZ115" s="318"/>
      <c r="EA115" s="318"/>
      <c r="EB115" s="318"/>
      <c r="EC115" s="318"/>
      <c r="ED115" s="326" t="n">
        <f aca="false">(BK115+CC115+CV115+DN115)*0.8</f>
        <v>17130.248</v>
      </c>
      <c r="EE115" s="326"/>
      <c r="EF115" s="326"/>
      <c r="EG115" s="326"/>
      <c r="EH115" s="326"/>
      <c r="EI115" s="326"/>
      <c r="EJ115" s="326"/>
      <c r="EK115" s="326"/>
      <c r="EL115" s="326"/>
      <c r="EM115" s="326"/>
      <c r="EN115" s="326"/>
      <c r="EO115" s="326"/>
      <c r="EP115" s="326"/>
      <c r="EQ115" s="326"/>
      <c r="ER115" s="326"/>
      <c r="ES115" s="326"/>
      <c r="ET115" s="326" t="n">
        <f aca="false">(BK115+CC115+CV115+DN115)*0.5</f>
        <v>10706.405</v>
      </c>
      <c r="EU115" s="326"/>
      <c r="EV115" s="326"/>
      <c r="EW115" s="326"/>
      <c r="EX115" s="326"/>
      <c r="EY115" s="326"/>
      <c r="EZ115" s="326"/>
      <c r="FA115" s="326"/>
      <c r="FB115" s="326"/>
      <c r="FC115" s="326"/>
      <c r="FD115" s="326"/>
      <c r="FE115" s="326"/>
      <c r="FF115" s="326"/>
      <c r="FG115" s="326"/>
      <c r="FH115" s="326"/>
      <c r="FI115" s="326"/>
      <c r="FJ115" s="326"/>
      <c r="FK115" s="318" t="n">
        <f aca="false">(AT115+ED115+ET115)*12*AD115</f>
        <v>531079.236</v>
      </c>
      <c r="FL115" s="318"/>
      <c r="FM115" s="318"/>
    </row>
    <row r="116" s="315" customFormat="true" ht="24.75" hidden="false" customHeight="true" outlineLevel="0" collapsed="false">
      <c r="A116" s="335" t="n">
        <v>24</v>
      </c>
      <c r="B116" s="335"/>
      <c r="C116" s="335"/>
      <c r="D116" s="335"/>
      <c r="E116" s="335"/>
      <c r="F116" s="335"/>
      <c r="G116" s="317" t="s">
        <v>478</v>
      </c>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8" t="n">
        <v>1</v>
      </c>
      <c r="AE116" s="318"/>
      <c r="AF116" s="318"/>
      <c r="AG116" s="318"/>
      <c r="AH116" s="318"/>
      <c r="AI116" s="318"/>
      <c r="AJ116" s="318"/>
      <c r="AK116" s="318"/>
      <c r="AL116" s="318"/>
      <c r="AM116" s="318"/>
      <c r="AN116" s="318"/>
      <c r="AO116" s="318"/>
      <c r="AP116" s="318"/>
      <c r="AQ116" s="318"/>
      <c r="AR116" s="318"/>
      <c r="AS116" s="318"/>
      <c r="AT116" s="326" t="n">
        <f aca="false">BK116+CC116+CV116</f>
        <v>15041.35</v>
      </c>
      <c r="AU116" s="326"/>
      <c r="AV116" s="326"/>
      <c r="AW116" s="326"/>
      <c r="AX116" s="326"/>
      <c r="AY116" s="326"/>
      <c r="AZ116" s="326"/>
      <c r="BA116" s="326"/>
      <c r="BB116" s="326"/>
      <c r="BC116" s="326"/>
      <c r="BD116" s="326"/>
      <c r="BE116" s="326"/>
      <c r="BF116" s="326"/>
      <c r="BG116" s="326"/>
      <c r="BH116" s="326"/>
      <c r="BI116" s="326"/>
      <c r="BJ116" s="326"/>
      <c r="BK116" s="318" t="n">
        <v>4401</v>
      </c>
      <c r="BL116" s="318"/>
      <c r="BM116" s="318"/>
      <c r="BN116" s="318"/>
      <c r="BO116" s="318"/>
      <c r="BP116" s="318"/>
      <c r="BQ116" s="318"/>
      <c r="BR116" s="318"/>
      <c r="BS116" s="318"/>
      <c r="BT116" s="318"/>
      <c r="BU116" s="318"/>
      <c r="BV116" s="318"/>
      <c r="BW116" s="318"/>
      <c r="BX116" s="318"/>
      <c r="BY116" s="318"/>
      <c r="BZ116" s="318"/>
      <c r="CA116" s="318"/>
      <c r="CB116" s="318"/>
      <c r="CC116" s="318"/>
      <c r="CD116" s="318"/>
      <c r="CE116" s="318"/>
      <c r="CF116" s="318"/>
      <c r="CG116" s="318"/>
      <c r="CH116" s="318"/>
      <c r="CI116" s="318"/>
      <c r="CJ116" s="318"/>
      <c r="CK116" s="318"/>
      <c r="CL116" s="318"/>
      <c r="CM116" s="318"/>
      <c r="CN116" s="318"/>
      <c r="CO116" s="318"/>
      <c r="CP116" s="318"/>
      <c r="CQ116" s="318"/>
      <c r="CR116" s="318"/>
      <c r="CS116" s="318"/>
      <c r="CT116" s="318"/>
      <c r="CU116" s="318"/>
      <c r="CV116" s="318" t="n">
        <f aca="false">BK116*35%+9100</f>
        <v>10640.35</v>
      </c>
      <c r="CW116" s="318"/>
      <c r="CX116" s="318"/>
      <c r="CY116" s="318"/>
      <c r="CZ116" s="318"/>
      <c r="DA116" s="318"/>
      <c r="DB116" s="318"/>
      <c r="DC116" s="318"/>
      <c r="DD116" s="318"/>
      <c r="DE116" s="318"/>
      <c r="DF116" s="318"/>
      <c r="DG116" s="318"/>
      <c r="DH116" s="318"/>
      <c r="DI116" s="318"/>
      <c r="DJ116" s="318"/>
      <c r="DK116" s="318"/>
      <c r="DL116" s="318"/>
      <c r="DM116" s="318"/>
      <c r="DN116" s="318" t="n">
        <v>7431.92</v>
      </c>
      <c r="DO116" s="318"/>
      <c r="DP116" s="318"/>
      <c r="DQ116" s="318"/>
      <c r="DR116" s="318"/>
      <c r="DS116" s="318"/>
      <c r="DT116" s="318"/>
      <c r="DU116" s="318"/>
      <c r="DV116" s="318"/>
      <c r="DW116" s="318"/>
      <c r="DX116" s="318"/>
      <c r="DY116" s="318"/>
      <c r="DZ116" s="318"/>
      <c r="EA116" s="318"/>
      <c r="EB116" s="318"/>
      <c r="EC116" s="318"/>
      <c r="ED116" s="326" t="n">
        <f aca="false">(BK116+CC116+CV116+DN116)*0.8</f>
        <v>17978.616</v>
      </c>
      <c r="EE116" s="326"/>
      <c r="EF116" s="326"/>
      <c r="EG116" s="326"/>
      <c r="EH116" s="326"/>
      <c r="EI116" s="326"/>
      <c r="EJ116" s="326"/>
      <c r="EK116" s="326"/>
      <c r="EL116" s="326"/>
      <c r="EM116" s="326"/>
      <c r="EN116" s="326"/>
      <c r="EO116" s="326"/>
      <c r="EP116" s="326"/>
      <c r="EQ116" s="326"/>
      <c r="ER116" s="326"/>
      <c r="ES116" s="326"/>
      <c r="ET116" s="326" t="n">
        <f aca="false">(BK116+CC116+CV116+DN116)*0.5</f>
        <v>11236.635</v>
      </c>
      <c r="EU116" s="326"/>
      <c r="EV116" s="326"/>
      <c r="EW116" s="326"/>
      <c r="EX116" s="326"/>
      <c r="EY116" s="326"/>
      <c r="EZ116" s="326"/>
      <c r="FA116" s="326"/>
      <c r="FB116" s="326"/>
      <c r="FC116" s="326"/>
      <c r="FD116" s="326"/>
      <c r="FE116" s="326"/>
      <c r="FF116" s="326"/>
      <c r="FG116" s="326"/>
      <c r="FH116" s="326"/>
      <c r="FI116" s="326"/>
      <c r="FJ116" s="326"/>
      <c r="FK116" s="318" t="n">
        <f aca="false">(AT116+ED116+ET116)*12*AD116</f>
        <v>531079.212</v>
      </c>
      <c r="FL116" s="318"/>
      <c r="FM116" s="318"/>
    </row>
    <row r="117" s="315" customFormat="true" ht="12.75" hidden="false" customHeight="true" outlineLevel="0" collapsed="false">
      <c r="A117" s="335" t="n">
        <v>25</v>
      </c>
      <c r="B117" s="335"/>
      <c r="C117" s="335"/>
      <c r="D117" s="335"/>
      <c r="E117" s="335"/>
      <c r="F117" s="335"/>
      <c r="G117" s="317" t="s">
        <v>479</v>
      </c>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8" t="n">
        <v>0.5</v>
      </c>
      <c r="AE117" s="318"/>
      <c r="AF117" s="318"/>
      <c r="AG117" s="318"/>
      <c r="AH117" s="318"/>
      <c r="AI117" s="318"/>
      <c r="AJ117" s="318"/>
      <c r="AK117" s="318"/>
      <c r="AL117" s="318"/>
      <c r="AM117" s="318"/>
      <c r="AN117" s="318"/>
      <c r="AO117" s="318"/>
      <c r="AP117" s="318"/>
      <c r="AQ117" s="318"/>
      <c r="AR117" s="318"/>
      <c r="AS117" s="318"/>
      <c r="AT117" s="326" t="n">
        <f aca="false">BK117+CC117+CV117</f>
        <v>16787.85</v>
      </c>
      <c r="AU117" s="326"/>
      <c r="AV117" s="326"/>
      <c r="AW117" s="326"/>
      <c r="AX117" s="326"/>
      <c r="AY117" s="326"/>
      <c r="AZ117" s="326"/>
      <c r="BA117" s="326"/>
      <c r="BB117" s="326"/>
      <c r="BC117" s="326"/>
      <c r="BD117" s="326"/>
      <c r="BE117" s="326"/>
      <c r="BF117" s="326"/>
      <c r="BG117" s="326"/>
      <c r="BH117" s="326"/>
      <c r="BI117" s="326"/>
      <c r="BJ117" s="326"/>
      <c r="BK117" s="318" t="n">
        <v>7991</v>
      </c>
      <c r="BL117" s="318"/>
      <c r="BM117" s="318"/>
      <c r="BN117" s="318"/>
      <c r="BO117" s="318"/>
      <c r="BP117" s="318"/>
      <c r="BQ117" s="318"/>
      <c r="BR117" s="318"/>
      <c r="BS117" s="318"/>
      <c r="BT117" s="318"/>
      <c r="BU117" s="318"/>
      <c r="BV117" s="318"/>
      <c r="BW117" s="318"/>
      <c r="BX117" s="318"/>
      <c r="BY117" s="318"/>
      <c r="BZ117" s="318"/>
      <c r="CA117" s="318"/>
      <c r="CB117" s="318"/>
      <c r="CC117" s="318"/>
      <c r="CD117" s="318"/>
      <c r="CE117" s="318"/>
      <c r="CF117" s="318"/>
      <c r="CG117" s="318"/>
      <c r="CH117" s="318"/>
      <c r="CI117" s="318"/>
      <c r="CJ117" s="318"/>
      <c r="CK117" s="318"/>
      <c r="CL117" s="318"/>
      <c r="CM117" s="318"/>
      <c r="CN117" s="318"/>
      <c r="CO117" s="318"/>
      <c r="CP117" s="318"/>
      <c r="CQ117" s="318"/>
      <c r="CR117" s="318"/>
      <c r="CS117" s="318"/>
      <c r="CT117" s="318"/>
      <c r="CU117" s="318"/>
      <c r="CV117" s="318" t="n">
        <f aca="false">BK117*35%+6000</f>
        <v>8796.85</v>
      </c>
      <c r="CW117" s="318"/>
      <c r="CX117" s="318"/>
      <c r="CY117" s="318"/>
      <c r="CZ117" s="318"/>
      <c r="DA117" s="318"/>
      <c r="DB117" s="318"/>
      <c r="DC117" s="318"/>
      <c r="DD117" s="318"/>
      <c r="DE117" s="318"/>
      <c r="DF117" s="318"/>
      <c r="DG117" s="318"/>
      <c r="DH117" s="318"/>
      <c r="DI117" s="318"/>
      <c r="DJ117" s="318"/>
      <c r="DK117" s="318"/>
      <c r="DL117" s="318"/>
      <c r="DM117" s="318"/>
      <c r="DN117" s="318" t="n">
        <v>4341.96</v>
      </c>
      <c r="DO117" s="318"/>
      <c r="DP117" s="318"/>
      <c r="DQ117" s="318"/>
      <c r="DR117" s="318"/>
      <c r="DS117" s="318"/>
      <c r="DT117" s="318"/>
      <c r="DU117" s="318"/>
      <c r="DV117" s="318"/>
      <c r="DW117" s="318"/>
      <c r="DX117" s="318"/>
      <c r="DY117" s="318"/>
      <c r="DZ117" s="318"/>
      <c r="EA117" s="318"/>
      <c r="EB117" s="318"/>
      <c r="EC117" s="318"/>
      <c r="ED117" s="326" t="n">
        <f aca="false">(BK117+CC117+CV117+DN117)*0.8</f>
        <v>16903.848</v>
      </c>
      <c r="EE117" s="326"/>
      <c r="EF117" s="326"/>
      <c r="EG117" s="326"/>
      <c r="EH117" s="326"/>
      <c r="EI117" s="326"/>
      <c r="EJ117" s="326"/>
      <c r="EK117" s="326"/>
      <c r="EL117" s="326"/>
      <c r="EM117" s="326"/>
      <c r="EN117" s="326"/>
      <c r="EO117" s="326"/>
      <c r="EP117" s="326"/>
      <c r="EQ117" s="326"/>
      <c r="ER117" s="326"/>
      <c r="ES117" s="326"/>
      <c r="ET117" s="326" t="n">
        <f aca="false">(BK117+CC117+CV117+DN117)*0.5</f>
        <v>10564.905</v>
      </c>
      <c r="EU117" s="326"/>
      <c r="EV117" s="326"/>
      <c r="EW117" s="326"/>
      <c r="EX117" s="326"/>
      <c r="EY117" s="326"/>
      <c r="EZ117" s="326"/>
      <c r="FA117" s="326"/>
      <c r="FB117" s="326"/>
      <c r="FC117" s="326"/>
      <c r="FD117" s="326"/>
      <c r="FE117" s="326"/>
      <c r="FF117" s="326"/>
      <c r="FG117" s="326"/>
      <c r="FH117" s="326"/>
      <c r="FI117" s="326"/>
      <c r="FJ117" s="326"/>
      <c r="FK117" s="318" t="n">
        <f aca="false">(AT117+ED117+ET117)*12*AD117</f>
        <v>265539.618</v>
      </c>
      <c r="FL117" s="318"/>
      <c r="FM117" s="318"/>
    </row>
    <row r="118" s="315" customFormat="true" ht="12.75" hidden="false" customHeight="true" outlineLevel="0" collapsed="false">
      <c r="A118" s="335" t="n">
        <v>26</v>
      </c>
      <c r="B118" s="335"/>
      <c r="C118" s="335"/>
      <c r="D118" s="335"/>
      <c r="E118" s="335"/>
      <c r="F118" s="335"/>
      <c r="G118" s="317" t="s">
        <v>480</v>
      </c>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18" t="n">
        <v>1</v>
      </c>
      <c r="AE118" s="318"/>
      <c r="AF118" s="318"/>
      <c r="AG118" s="318"/>
      <c r="AH118" s="318"/>
      <c r="AI118" s="318"/>
      <c r="AJ118" s="318"/>
      <c r="AK118" s="318"/>
      <c r="AL118" s="318"/>
      <c r="AM118" s="318"/>
      <c r="AN118" s="318"/>
      <c r="AO118" s="318"/>
      <c r="AP118" s="318"/>
      <c r="AQ118" s="318"/>
      <c r="AR118" s="318"/>
      <c r="AS118" s="318"/>
      <c r="AT118" s="326" t="n">
        <f aca="false">BK118+CC118+CV118</f>
        <v>17906.3</v>
      </c>
      <c r="AU118" s="326"/>
      <c r="AV118" s="326"/>
      <c r="AW118" s="326"/>
      <c r="AX118" s="326"/>
      <c r="AY118" s="326"/>
      <c r="AZ118" s="326"/>
      <c r="BA118" s="326"/>
      <c r="BB118" s="326"/>
      <c r="BC118" s="326"/>
      <c r="BD118" s="326"/>
      <c r="BE118" s="326"/>
      <c r="BF118" s="326"/>
      <c r="BG118" s="326"/>
      <c r="BH118" s="326"/>
      <c r="BI118" s="326"/>
      <c r="BJ118" s="326"/>
      <c r="BK118" s="318" t="n">
        <v>7338</v>
      </c>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8"/>
      <c r="CV118" s="318" t="n">
        <f aca="false">BK118*35%+8000</f>
        <v>10568.3</v>
      </c>
      <c r="CW118" s="318"/>
      <c r="CX118" s="318"/>
      <c r="CY118" s="318"/>
      <c r="CZ118" s="318"/>
      <c r="DA118" s="318"/>
      <c r="DB118" s="318"/>
      <c r="DC118" s="318"/>
      <c r="DD118" s="318"/>
      <c r="DE118" s="318"/>
      <c r="DF118" s="318"/>
      <c r="DG118" s="318"/>
      <c r="DH118" s="318"/>
      <c r="DI118" s="318"/>
      <c r="DJ118" s="318"/>
      <c r="DK118" s="318"/>
      <c r="DL118" s="318"/>
      <c r="DM118" s="318"/>
      <c r="DN118" s="318" t="n">
        <v>2363.16</v>
      </c>
      <c r="DO118" s="318"/>
      <c r="DP118" s="318"/>
      <c r="DQ118" s="318"/>
      <c r="DR118" s="318"/>
      <c r="DS118" s="318"/>
      <c r="DT118" s="318"/>
      <c r="DU118" s="318"/>
      <c r="DV118" s="318"/>
      <c r="DW118" s="318"/>
      <c r="DX118" s="318"/>
      <c r="DY118" s="318"/>
      <c r="DZ118" s="318"/>
      <c r="EA118" s="318"/>
      <c r="EB118" s="318"/>
      <c r="EC118" s="318"/>
      <c r="ED118" s="326" t="n">
        <f aca="false">(BK118+CC118+CV118+DN118)*0.8</f>
        <v>16215.568</v>
      </c>
      <c r="EE118" s="326"/>
      <c r="EF118" s="326"/>
      <c r="EG118" s="326"/>
      <c r="EH118" s="326"/>
      <c r="EI118" s="326"/>
      <c r="EJ118" s="326"/>
      <c r="EK118" s="326"/>
      <c r="EL118" s="326"/>
      <c r="EM118" s="326"/>
      <c r="EN118" s="326"/>
      <c r="EO118" s="326"/>
      <c r="EP118" s="326"/>
      <c r="EQ118" s="326"/>
      <c r="ER118" s="326"/>
      <c r="ES118" s="326"/>
      <c r="ET118" s="326" t="n">
        <f aca="false">(BK118+CC118+CV118+DN118)*0.5</f>
        <v>10134.73</v>
      </c>
      <c r="EU118" s="326"/>
      <c r="EV118" s="326"/>
      <c r="EW118" s="326"/>
      <c r="EX118" s="326"/>
      <c r="EY118" s="326"/>
      <c r="EZ118" s="326"/>
      <c r="FA118" s="326"/>
      <c r="FB118" s="326"/>
      <c r="FC118" s="326"/>
      <c r="FD118" s="326"/>
      <c r="FE118" s="326"/>
      <c r="FF118" s="326"/>
      <c r="FG118" s="326"/>
      <c r="FH118" s="326"/>
      <c r="FI118" s="326"/>
      <c r="FJ118" s="326"/>
      <c r="FK118" s="318" t="n">
        <f aca="false">(AT118+ED118+ET118)*12*AD118</f>
        <v>531079.176</v>
      </c>
      <c r="FL118" s="318"/>
      <c r="FM118" s="318"/>
    </row>
    <row r="119" s="315" customFormat="true" ht="12.75" hidden="false" customHeight="true" outlineLevel="0" collapsed="false">
      <c r="A119" s="335" t="n">
        <v>27</v>
      </c>
      <c r="B119" s="335"/>
      <c r="C119" s="335"/>
      <c r="D119" s="335"/>
      <c r="E119" s="335"/>
      <c r="F119" s="335"/>
      <c r="G119" s="317" t="s">
        <v>481</v>
      </c>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8" t="n">
        <v>3</v>
      </c>
      <c r="AE119" s="318"/>
      <c r="AF119" s="318"/>
      <c r="AG119" s="318"/>
      <c r="AH119" s="318"/>
      <c r="AI119" s="318"/>
      <c r="AJ119" s="318"/>
      <c r="AK119" s="318"/>
      <c r="AL119" s="318"/>
      <c r="AM119" s="318"/>
      <c r="AN119" s="318"/>
      <c r="AO119" s="318"/>
      <c r="AP119" s="318"/>
      <c r="AQ119" s="318"/>
      <c r="AR119" s="318"/>
      <c r="AS119" s="318"/>
      <c r="AT119" s="326" t="n">
        <f aca="false">BK119+CC119+CV119</f>
        <v>16101</v>
      </c>
      <c r="AU119" s="326"/>
      <c r="AV119" s="326"/>
      <c r="AW119" s="326"/>
      <c r="AX119" s="326"/>
      <c r="AY119" s="326"/>
      <c r="AZ119" s="326"/>
      <c r="BA119" s="326"/>
      <c r="BB119" s="326"/>
      <c r="BC119" s="326"/>
      <c r="BD119" s="326"/>
      <c r="BE119" s="326"/>
      <c r="BF119" s="326"/>
      <c r="BG119" s="326"/>
      <c r="BH119" s="326"/>
      <c r="BI119" s="326"/>
      <c r="BJ119" s="326"/>
      <c r="BK119" s="318" t="n">
        <v>5260</v>
      </c>
      <c r="BL119" s="318"/>
      <c r="BM119" s="318"/>
      <c r="BN119" s="318"/>
      <c r="BO119" s="318"/>
      <c r="BP119" s="318"/>
      <c r="BQ119" s="318"/>
      <c r="BR119" s="318"/>
      <c r="BS119" s="318"/>
      <c r="BT119" s="318"/>
      <c r="BU119" s="318"/>
      <c r="BV119" s="318"/>
      <c r="BW119" s="318"/>
      <c r="BX119" s="318"/>
      <c r="BY119" s="318"/>
      <c r="BZ119" s="318"/>
      <c r="CA119" s="318"/>
      <c r="CB119" s="318"/>
      <c r="CC119" s="318"/>
      <c r="CD119" s="318"/>
      <c r="CE119" s="318"/>
      <c r="CF119" s="318"/>
      <c r="CG119" s="318"/>
      <c r="CH119" s="318"/>
      <c r="CI119" s="318"/>
      <c r="CJ119" s="318"/>
      <c r="CK119" s="318"/>
      <c r="CL119" s="318"/>
      <c r="CM119" s="318"/>
      <c r="CN119" s="318"/>
      <c r="CO119" s="318"/>
      <c r="CP119" s="318"/>
      <c r="CQ119" s="318"/>
      <c r="CR119" s="318"/>
      <c r="CS119" s="318"/>
      <c r="CT119" s="318"/>
      <c r="CU119" s="318"/>
      <c r="CV119" s="318" t="n">
        <f aca="false">BK119*35%+9000</f>
        <v>10841</v>
      </c>
      <c r="CW119" s="318"/>
      <c r="CX119" s="318"/>
      <c r="CY119" s="318"/>
      <c r="CZ119" s="318"/>
      <c r="DA119" s="318"/>
      <c r="DB119" s="318"/>
      <c r="DC119" s="318"/>
      <c r="DD119" s="318"/>
      <c r="DE119" s="318"/>
      <c r="DF119" s="318"/>
      <c r="DG119" s="318"/>
      <c r="DH119" s="318"/>
      <c r="DI119" s="318"/>
      <c r="DJ119" s="318"/>
      <c r="DK119" s="318"/>
      <c r="DL119" s="318"/>
      <c r="DM119" s="318"/>
      <c r="DN119" s="318" t="n">
        <v>3000</v>
      </c>
      <c r="DO119" s="318"/>
      <c r="DP119" s="318"/>
      <c r="DQ119" s="318"/>
      <c r="DR119" s="318"/>
      <c r="DS119" s="318"/>
      <c r="DT119" s="318"/>
      <c r="DU119" s="318"/>
      <c r="DV119" s="318"/>
      <c r="DW119" s="318"/>
      <c r="DX119" s="318"/>
      <c r="DY119" s="318"/>
      <c r="DZ119" s="318"/>
      <c r="EA119" s="318"/>
      <c r="EB119" s="318"/>
      <c r="EC119" s="318"/>
      <c r="ED119" s="326" t="n">
        <f aca="false">(BK119+CC119+CV119+DN119)*0.8</f>
        <v>15280.8</v>
      </c>
      <c r="EE119" s="326"/>
      <c r="EF119" s="326"/>
      <c r="EG119" s="326"/>
      <c r="EH119" s="326"/>
      <c r="EI119" s="326"/>
      <c r="EJ119" s="326"/>
      <c r="EK119" s="326"/>
      <c r="EL119" s="326"/>
      <c r="EM119" s="326"/>
      <c r="EN119" s="326"/>
      <c r="EO119" s="326"/>
      <c r="EP119" s="326"/>
      <c r="EQ119" s="326"/>
      <c r="ER119" s="326"/>
      <c r="ES119" s="326"/>
      <c r="ET119" s="326" t="n">
        <f aca="false">(BK119+CC119+CV119+DN119)*0.5</f>
        <v>9550.5</v>
      </c>
      <c r="EU119" s="326"/>
      <c r="EV119" s="326"/>
      <c r="EW119" s="326"/>
      <c r="EX119" s="326"/>
      <c r="EY119" s="326"/>
      <c r="EZ119" s="326"/>
      <c r="FA119" s="326"/>
      <c r="FB119" s="326"/>
      <c r="FC119" s="326"/>
      <c r="FD119" s="326"/>
      <c r="FE119" s="326"/>
      <c r="FF119" s="326"/>
      <c r="FG119" s="326"/>
      <c r="FH119" s="326"/>
      <c r="FI119" s="326"/>
      <c r="FJ119" s="326"/>
      <c r="FK119" s="318" t="n">
        <f aca="false">(AT119+ED119+ET119)*12*AD119</f>
        <v>1473562.8</v>
      </c>
      <c r="FL119" s="318"/>
      <c r="FM119" s="318"/>
    </row>
    <row r="120" s="315" customFormat="true" ht="12.75" hidden="false" customHeight="true" outlineLevel="0" collapsed="false">
      <c r="A120" s="335" t="n">
        <v>28</v>
      </c>
      <c r="B120" s="335"/>
      <c r="C120" s="335"/>
      <c r="D120" s="335"/>
      <c r="E120" s="335"/>
      <c r="F120" s="335"/>
      <c r="G120" s="317" t="s">
        <v>482</v>
      </c>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8" t="n">
        <v>1</v>
      </c>
      <c r="AE120" s="318"/>
      <c r="AF120" s="318"/>
      <c r="AG120" s="318"/>
      <c r="AH120" s="318"/>
      <c r="AI120" s="318"/>
      <c r="AJ120" s="318"/>
      <c r="AK120" s="318"/>
      <c r="AL120" s="318"/>
      <c r="AM120" s="318"/>
      <c r="AN120" s="318"/>
      <c r="AO120" s="318"/>
      <c r="AP120" s="318"/>
      <c r="AQ120" s="318"/>
      <c r="AR120" s="318"/>
      <c r="AS120" s="318"/>
      <c r="AT120" s="326" t="n">
        <f aca="false">BK120+CC120+CV120</f>
        <v>15041.35</v>
      </c>
      <c r="AU120" s="326"/>
      <c r="AV120" s="326"/>
      <c r="AW120" s="326"/>
      <c r="AX120" s="326"/>
      <c r="AY120" s="326"/>
      <c r="AZ120" s="326"/>
      <c r="BA120" s="326"/>
      <c r="BB120" s="326"/>
      <c r="BC120" s="326"/>
      <c r="BD120" s="326"/>
      <c r="BE120" s="326"/>
      <c r="BF120" s="326"/>
      <c r="BG120" s="326"/>
      <c r="BH120" s="326"/>
      <c r="BI120" s="326"/>
      <c r="BJ120" s="326"/>
      <c r="BK120" s="318" t="n">
        <v>4401</v>
      </c>
      <c r="BL120" s="318"/>
      <c r="BM120" s="318"/>
      <c r="BN120" s="318"/>
      <c r="BO120" s="318"/>
      <c r="BP120" s="318"/>
      <c r="BQ120" s="318"/>
      <c r="BR120" s="318"/>
      <c r="BS120" s="318"/>
      <c r="BT120" s="318"/>
      <c r="BU120" s="318"/>
      <c r="BV120" s="318"/>
      <c r="BW120" s="318"/>
      <c r="BX120" s="318"/>
      <c r="BY120" s="318"/>
      <c r="BZ120" s="318"/>
      <c r="CA120" s="318"/>
      <c r="CB120" s="318"/>
      <c r="CC120" s="318"/>
      <c r="CD120" s="318"/>
      <c r="CE120" s="318"/>
      <c r="CF120" s="318"/>
      <c r="CG120" s="318"/>
      <c r="CH120" s="318"/>
      <c r="CI120" s="318"/>
      <c r="CJ120" s="318"/>
      <c r="CK120" s="318"/>
      <c r="CL120" s="318"/>
      <c r="CM120" s="318"/>
      <c r="CN120" s="318"/>
      <c r="CO120" s="318"/>
      <c r="CP120" s="318"/>
      <c r="CQ120" s="318"/>
      <c r="CR120" s="318"/>
      <c r="CS120" s="318"/>
      <c r="CT120" s="318"/>
      <c r="CU120" s="318"/>
      <c r="CV120" s="318" t="n">
        <f aca="false">BK120*35%+9100</f>
        <v>10640.35</v>
      </c>
      <c r="CW120" s="318"/>
      <c r="CX120" s="318"/>
      <c r="CY120" s="318"/>
      <c r="CZ120" s="318"/>
      <c r="DA120" s="318"/>
      <c r="DB120" s="318"/>
      <c r="DC120" s="318"/>
      <c r="DD120" s="318"/>
      <c r="DE120" s="318"/>
      <c r="DF120" s="318"/>
      <c r="DG120" s="318"/>
      <c r="DH120" s="318"/>
      <c r="DI120" s="318"/>
      <c r="DJ120" s="318"/>
      <c r="DK120" s="318"/>
      <c r="DL120" s="318"/>
      <c r="DM120" s="318"/>
      <c r="DN120" s="318" t="n">
        <v>7431.92</v>
      </c>
      <c r="DO120" s="318"/>
      <c r="DP120" s="318"/>
      <c r="DQ120" s="318"/>
      <c r="DR120" s="318"/>
      <c r="DS120" s="318"/>
      <c r="DT120" s="318"/>
      <c r="DU120" s="318"/>
      <c r="DV120" s="318"/>
      <c r="DW120" s="318"/>
      <c r="DX120" s="318"/>
      <c r="DY120" s="318"/>
      <c r="DZ120" s="318"/>
      <c r="EA120" s="318"/>
      <c r="EB120" s="318"/>
      <c r="EC120" s="318"/>
      <c r="ED120" s="326" t="n">
        <f aca="false">(BK120+CC120+CV120+DN120)*0.8</f>
        <v>17978.616</v>
      </c>
      <c r="EE120" s="326"/>
      <c r="EF120" s="326"/>
      <c r="EG120" s="326"/>
      <c r="EH120" s="326"/>
      <c r="EI120" s="326"/>
      <c r="EJ120" s="326"/>
      <c r="EK120" s="326"/>
      <c r="EL120" s="326"/>
      <c r="EM120" s="326"/>
      <c r="EN120" s="326"/>
      <c r="EO120" s="326"/>
      <c r="EP120" s="326"/>
      <c r="EQ120" s="326"/>
      <c r="ER120" s="326"/>
      <c r="ES120" s="326"/>
      <c r="ET120" s="326" t="n">
        <f aca="false">(BK120+CC120+CV120+DN120)*0.5</f>
        <v>11236.635</v>
      </c>
      <c r="EU120" s="326"/>
      <c r="EV120" s="326"/>
      <c r="EW120" s="326"/>
      <c r="EX120" s="326"/>
      <c r="EY120" s="326"/>
      <c r="EZ120" s="326"/>
      <c r="FA120" s="326"/>
      <c r="FB120" s="326"/>
      <c r="FC120" s="326"/>
      <c r="FD120" s="326"/>
      <c r="FE120" s="326"/>
      <c r="FF120" s="326"/>
      <c r="FG120" s="326"/>
      <c r="FH120" s="326"/>
      <c r="FI120" s="326"/>
      <c r="FJ120" s="326"/>
      <c r="FK120" s="318" t="n">
        <f aca="false">(AT120+ED120+ET120)*12*AD120</f>
        <v>531079.212</v>
      </c>
      <c r="FL120" s="318"/>
      <c r="FM120" s="318"/>
    </row>
    <row r="121" s="315" customFormat="true" ht="25.5" hidden="false" customHeight="true" outlineLevel="0" collapsed="false">
      <c r="A121" s="335" t="n">
        <v>29</v>
      </c>
      <c r="B121" s="335"/>
      <c r="C121" s="335"/>
      <c r="D121" s="335"/>
      <c r="E121" s="335"/>
      <c r="F121" s="335"/>
      <c r="G121" s="317" t="s">
        <v>483</v>
      </c>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8" t="n">
        <v>1</v>
      </c>
      <c r="AE121" s="318"/>
      <c r="AF121" s="318"/>
      <c r="AG121" s="318"/>
      <c r="AH121" s="318"/>
      <c r="AI121" s="318"/>
      <c r="AJ121" s="318"/>
      <c r="AK121" s="318"/>
      <c r="AL121" s="318"/>
      <c r="AM121" s="318"/>
      <c r="AN121" s="318"/>
      <c r="AO121" s="318"/>
      <c r="AP121" s="318"/>
      <c r="AQ121" s="318"/>
      <c r="AR121" s="318"/>
      <c r="AS121" s="318"/>
      <c r="AT121" s="326" t="n">
        <f aca="false">BK121+CC121+CV121</f>
        <v>16452.55</v>
      </c>
      <c r="AU121" s="326"/>
      <c r="AV121" s="326"/>
      <c r="AW121" s="326"/>
      <c r="AX121" s="326"/>
      <c r="AY121" s="326"/>
      <c r="AZ121" s="326"/>
      <c r="BA121" s="326"/>
      <c r="BB121" s="326"/>
      <c r="BC121" s="326"/>
      <c r="BD121" s="326"/>
      <c r="BE121" s="326"/>
      <c r="BF121" s="326"/>
      <c r="BG121" s="326"/>
      <c r="BH121" s="326"/>
      <c r="BI121" s="326"/>
      <c r="BJ121" s="326"/>
      <c r="BK121" s="318" t="n">
        <v>6113</v>
      </c>
      <c r="BL121" s="318"/>
      <c r="BM121" s="318"/>
      <c r="BN121" s="318"/>
      <c r="BO121" s="318"/>
      <c r="BP121" s="318"/>
      <c r="BQ121" s="318"/>
      <c r="BR121" s="318"/>
      <c r="BS121" s="318"/>
      <c r="BT121" s="318"/>
      <c r="BU121" s="318"/>
      <c r="BV121" s="318"/>
      <c r="BW121" s="318"/>
      <c r="BX121" s="318"/>
      <c r="BY121" s="318"/>
      <c r="BZ121" s="318"/>
      <c r="CA121" s="318"/>
      <c r="CB121" s="318"/>
      <c r="CC121" s="318"/>
      <c r="CD121" s="318"/>
      <c r="CE121" s="318"/>
      <c r="CF121" s="318"/>
      <c r="CG121" s="318"/>
      <c r="CH121" s="318"/>
      <c r="CI121" s="318"/>
      <c r="CJ121" s="318"/>
      <c r="CK121" s="318"/>
      <c r="CL121" s="318"/>
      <c r="CM121" s="318"/>
      <c r="CN121" s="318"/>
      <c r="CO121" s="318"/>
      <c r="CP121" s="318"/>
      <c r="CQ121" s="318"/>
      <c r="CR121" s="318"/>
      <c r="CS121" s="318"/>
      <c r="CT121" s="318"/>
      <c r="CU121" s="318"/>
      <c r="CV121" s="318" t="n">
        <f aca="false">BK121*35%+8200</f>
        <v>10339.55</v>
      </c>
      <c r="CW121" s="318"/>
      <c r="CX121" s="318"/>
      <c r="CY121" s="318"/>
      <c r="CZ121" s="318"/>
      <c r="DA121" s="318"/>
      <c r="DB121" s="318"/>
      <c r="DC121" s="318"/>
      <c r="DD121" s="318"/>
      <c r="DE121" s="318"/>
      <c r="DF121" s="318"/>
      <c r="DG121" s="318"/>
      <c r="DH121" s="318"/>
      <c r="DI121" s="318"/>
      <c r="DJ121" s="318"/>
      <c r="DK121" s="318"/>
      <c r="DL121" s="318"/>
      <c r="DM121" s="318"/>
      <c r="DN121" s="318" t="n">
        <v>4935.18</v>
      </c>
      <c r="DO121" s="318"/>
      <c r="DP121" s="318"/>
      <c r="DQ121" s="318"/>
      <c r="DR121" s="318"/>
      <c r="DS121" s="318"/>
      <c r="DT121" s="318"/>
      <c r="DU121" s="318"/>
      <c r="DV121" s="318"/>
      <c r="DW121" s="318"/>
      <c r="DX121" s="318"/>
      <c r="DY121" s="318"/>
      <c r="DZ121" s="318"/>
      <c r="EA121" s="318"/>
      <c r="EB121" s="318"/>
      <c r="EC121" s="318"/>
      <c r="ED121" s="326" t="n">
        <f aca="false">(BK121+CC121+CV121+DN121)*0.8</f>
        <v>17110.184</v>
      </c>
      <c r="EE121" s="326"/>
      <c r="EF121" s="326"/>
      <c r="EG121" s="326"/>
      <c r="EH121" s="326"/>
      <c r="EI121" s="326"/>
      <c r="EJ121" s="326"/>
      <c r="EK121" s="326"/>
      <c r="EL121" s="326"/>
      <c r="EM121" s="326"/>
      <c r="EN121" s="326"/>
      <c r="EO121" s="326"/>
      <c r="EP121" s="326"/>
      <c r="EQ121" s="326"/>
      <c r="ER121" s="326"/>
      <c r="ES121" s="326"/>
      <c r="ET121" s="326" t="n">
        <f aca="false">(BK121+CC121+CV121+DN121)*0.5</f>
        <v>10693.865</v>
      </c>
      <c r="EU121" s="326"/>
      <c r="EV121" s="326"/>
      <c r="EW121" s="326"/>
      <c r="EX121" s="326"/>
      <c r="EY121" s="326"/>
      <c r="EZ121" s="326"/>
      <c r="FA121" s="326"/>
      <c r="FB121" s="326"/>
      <c r="FC121" s="326"/>
      <c r="FD121" s="326"/>
      <c r="FE121" s="326"/>
      <c r="FF121" s="326"/>
      <c r="FG121" s="326"/>
      <c r="FH121" s="326"/>
      <c r="FI121" s="326"/>
      <c r="FJ121" s="326"/>
      <c r="FK121" s="318" t="n">
        <f aca="false">(AT121+ED121+ET121)*12*AD121</f>
        <v>531079.188</v>
      </c>
      <c r="FL121" s="318"/>
      <c r="FM121" s="318"/>
    </row>
    <row r="122" s="315" customFormat="true" ht="12.75" hidden="false" customHeight="true" outlineLevel="0" collapsed="false">
      <c r="A122" s="335" t="n">
        <v>30</v>
      </c>
      <c r="B122" s="335"/>
      <c r="C122" s="335"/>
      <c r="D122" s="335"/>
      <c r="E122" s="335"/>
      <c r="F122" s="335"/>
      <c r="G122" s="317" t="s">
        <v>484</v>
      </c>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8" t="n">
        <v>7</v>
      </c>
      <c r="AE122" s="318"/>
      <c r="AF122" s="318"/>
      <c r="AG122" s="318"/>
      <c r="AH122" s="318"/>
      <c r="AI122" s="318"/>
      <c r="AJ122" s="318"/>
      <c r="AK122" s="318"/>
      <c r="AL122" s="318"/>
      <c r="AM122" s="318"/>
      <c r="AN122" s="318"/>
      <c r="AO122" s="318"/>
      <c r="AP122" s="318"/>
      <c r="AQ122" s="318"/>
      <c r="AR122" s="318"/>
      <c r="AS122" s="318"/>
      <c r="AT122" s="326" t="n">
        <f aca="false">BK122+CC122+CV122</f>
        <v>15041.35</v>
      </c>
      <c r="AU122" s="326"/>
      <c r="AV122" s="326"/>
      <c r="AW122" s="326"/>
      <c r="AX122" s="326"/>
      <c r="AY122" s="326"/>
      <c r="AZ122" s="326"/>
      <c r="BA122" s="326"/>
      <c r="BB122" s="326"/>
      <c r="BC122" s="326"/>
      <c r="BD122" s="326"/>
      <c r="BE122" s="326"/>
      <c r="BF122" s="326"/>
      <c r="BG122" s="326"/>
      <c r="BH122" s="326"/>
      <c r="BI122" s="326"/>
      <c r="BJ122" s="326"/>
      <c r="BK122" s="318" t="n">
        <v>4401</v>
      </c>
      <c r="BL122" s="318"/>
      <c r="BM122" s="318"/>
      <c r="BN122" s="318"/>
      <c r="BO122" s="318"/>
      <c r="BP122" s="318"/>
      <c r="BQ122" s="318"/>
      <c r="BR122" s="318"/>
      <c r="BS122" s="318"/>
      <c r="BT122" s="318"/>
      <c r="BU122" s="318"/>
      <c r="BV122" s="318"/>
      <c r="BW122" s="318"/>
      <c r="BX122" s="318"/>
      <c r="BY122" s="318"/>
      <c r="BZ122" s="318"/>
      <c r="CA122" s="318"/>
      <c r="CB122" s="318"/>
      <c r="CC122" s="318"/>
      <c r="CD122" s="318"/>
      <c r="CE122" s="318"/>
      <c r="CF122" s="318"/>
      <c r="CG122" s="318"/>
      <c r="CH122" s="318"/>
      <c r="CI122" s="318"/>
      <c r="CJ122" s="318"/>
      <c r="CK122" s="318"/>
      <c r="CL122" s="318"/>
      <c r="CM122" s="318"/>
      <c r="CN122" s="318"/>
      <c r="CO122" s="318"/>
      <c r="CP122" s="318"/>
      <c r="CQ122" s="318"/>
      <c r="CR122" s="318"/>
      <c r="CS122" s="318"/>
      <c r="CT122" s="318"/>
      <c r="CU122" s="318"/>
      <c r="CV122" s="318" t="n">
        <f aca="false">BK122*35%+9100</f>
        <v>10640.35</v>
      </c>
      <c r="CW122" s="318"/>
      <c r="CX122" s="318"/>
      <c r="CY122" s="318"/>
      <c r="CZ122" s="318"/>
      <c r="DA122" s="318"/>
      <c r="DB122" s="318"/>
      <c r="DC122" s="318"/>
      <c r="DD122" s="318"/>
      <c r="DE122" s="318"/>
      <c r="DF122" s="318"/>
      <c r="DG122" s="318"/>
      <c r="DH122" s="318"/>
      <c r="DI122" s="318"/>
      <c r="DJ122" s="318"/>
      <c r="DK122" s="318"/>
      <c r="DL122" s="318"/>
      <c r="DM122" s="318"/>
      <c r="DN122" s="318" t="n">
        <v>3000</v>
      </c>
      <c r="DO122" s="318"/>
      <c r="DP122" s="318"/>
      <c r="DQ122" s="318"/>
      <c r="DR122" s="318"/>
      <c r="DS122" s="318"/>
      <c r="DT122" s="318"/>
      <c r="DU122" s="318"/>
      <c r="DV122" s="318"/>
      <c r="DW122" s="318"/>
      <c r="DX122" s="318"/>
      <c r="DY122" s="318"/>
      <c r="DZ122" s="318"/>
      <c r="EA122" s="318"/>
      <c r="EB122" s="318"/>
      <c r="EC122" s="318"/>
      <c r="ED122" s="326" t="n">
        <f aca="false">(BK122+CC122+CV122+DN122)*0.8</f>
        <v>14433.08</v>
      </c>
      <c r="EE122" s="326"/>
      <c r="EF122" s="326"/>
      <c r="EG122" s="326"/>
      <c r="EH122" s="326"/>
      <c r="EI122" s="326"/>
      <c r="EJ122" s="326"/>
      <c r="EK122" s="326"/>
      <c r="EL122" s="326"/>
      <c r="EM122" s="326"/>
      <c r="EN122" s="326"/>
      <c r="EO122" s="326"/>
      <c r="EP122" s="326"/>
      <c r="EQ122" s="326"/>
      <c r="ER122" s="326"/>
      <c r="ES122" s="326"/>
      <c r="ET122" s="326" t="n">
        <f aca="false">(BK122+CC122+CV122+DN122)*0.5</f>
        <v>9020.675</v>
      </c>
      <c r="EU122" s="326"/>
      <c r="EV122" s="326"/>
      <c r="EW122" s="326"/>
      <c r="EX122" s="326"/>
      <c r="EY122" s="326"/>
      <c r="EZ122" s="326"/>
      <c r="FA122" s="326"/>
      <c r="FB122" s="326"/>
      <c r="FC122" s="326"/>
      <c r="FD122" s="326"/>
      <c r="FE122" s="326"/>
      <c r="FF122" s="326"/>
      <c r="FG122" s="326"/>
      <c r="FH122" s="326"/>
      <c r="FI122" s="326"/>
      <c r="FJ122" s="326"/>
      <c r="FK122" s="318" t="n">
        <f aca="false">(AT122+ED122+ET122)*12*AD122</f>
        <v>3233588.82</v>
      </c>
      <c r="FL122" s="318"/>
      <c r="FM122" s="318"/>
    </row>
    <row r="123" s="315" customFormat="true" ht="12.75" hidden="false" customHeight="true" outlineLevel="0" collapsed="false">
      <c r="A123" s="335" t="n">
        <v>31</v>
      </c>
      <c r="B123" s="335"/>
      <c r="C123" s="335"/>
      <c r="D123" s="335"/>
      <c r="E123" s="335"/>
      <c r="F123" s="335"/>
      <c r="G123" s="317" t="s">
        <v>485</v>
      </c>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8" t="n">
        <v>4</v>
      </c>
      <c r="AE123" s="318"/>
      <c r="AF123" s="318"/>
      <c r="AG123" s="318"/>
      <c r="AH123" s="318"/>
      <c r="AI123" s="318"/>
      <c r="AJ123" s="318"/>
      <c r="AK123" s="318"/>
      <c r="AL123" s="318"/>
      <c r="AM123" s="318"/>
      <c r="AN123" s="318"/>
      <c r="AO123" s="318"/>
      <c r="AP123" s="318"/>
      <c r="AQ123" s="318"/>
      <c r="AR123" s="318"/>
      <c r="AS123" s="318"/>
      <c r="AT123" s="326" t="n">
        <f aca="false">BK123+CC123+CV123</f>
        <v>15041.35</v>
      </c>
      <c r="AU123" s="326"/>
      <c r="AV123" s="326"/>
      <c r="AW123" s="326"/>
      <c r="AX123" s="326"/>
      <c r="AY123" s="326"/>
      <c r="AZ123" s="326"/>
      <c r="BA123" s="326"/>
      <c r="BB123" s="326"/>
      <c r="BC123" s="326"/>
      <c r="BD123" s="326"/>
      <c r="BE123" s="326"/>
      <c r="BF123" s="326"/>
      <c r="BG123" s="326"/>
      <c r="BH123" s="326"/>
      <c r="BI123" s="326"/>
      <c r="BJ123" s="326"/>
      <c r="BK123" s="318" t="n">
        <v>4401</v>
      </c>
      <c r="BL123" s="318"/>
      <c r="BM123" s="318"/>
      <c r="BN123" s="318"/>
      <c r="BO123" s="318"/>
      <c r="BP123" s="318"/>
      <c r="BQ123" s="318"/>
      <c r="BR123" s="318"/>
      <c r="BS123" s="318"/>
      <c r="BT123" s="318"/>
      <c r="BU123" s="318"/>
      <c r="BV123" s="318"/>
      <c r="BW123" s="318"/>
      <c r="BX123" s="318"/>
      <c r="BY123" s="318"/>
      <c r="BZ123" s="318"/>
      <c r="CA123" s="318"/>
      <c r="CB123" s="318"/>
      <c r="CC123" s="318"/>
      <c r="CD123" s="318"/>
      <c r="CE123" s="318"/>
      <c r="CF123" s="318"/>
      <c r="CG123" s="318"/>
      <c r="CH123" s="318"/>
      <c r="CI123" s="318"/>
      <c r="CJ123" s="318"/>
      <c r="CK123" s="318"/>
      <c r="CL123" s="318"/>
      <c r="CM123" s="318"/>
      <c r="CN123" s="318"/>
      <c r="CO123" s="318"/>
      <c r="CP123" s="318"/>
      <c r="CQ123" s="318"/>
      <c r="CR123" s="318"/>
      <c r="CS123" s="318"/>
      <c r="CT123" s="318"/>
      <c r="CU123" s="318"/>
      <c r="CV123" s="318" t="n">
        <f aca="false">BK123*35%+9100</f>
        <v>10640.35</v>
      </c>
      <c r="CW123" s="318"/>
      <c r="CX123" s="318"/>
      <c r="CY123" s="318"/>
      <c r="CZ123" s="318"/>
      <c r="DA123" s="318"/>
      <c r="DB123" s="318"/>
      <c r="DC123" s="318"/>
      <c r="DD123" s="318"/>
      <c r="DE123" s="318"/>
      <c r="DF123" s="318"/>
      <c r="DG123" s="318"/>
      <c r="DH123" s="318"/>
      <c r="DI123" s="318"/>
      <c r="DJ123" s="318"/>
      <c r="DK123" s="318"/>
      <c r="DL123" s="318"/>
      <c r="DM123" s="318"/>
      <c r="DN123" s="318" t="n">
        <v>3000</v>
      </c>
      <c r="DO123" s="318"/>
      <c r="DP123" s="318"/>
      <c r="DQ123" s="318"/>
      <c r="DR123" s="318"/>
      <c r="DS123" s="318"/>
      <c r="DT123" s="318"/>
      <c r="DU123" s="318"/>
      <c r="DV123" s="318"/>
      <c r="DW123" s="318"/>
      <c r="DX123" s="318"/>
      <c r="DY123" s="318"/>
      <c r="DZ123" s="318"/>
      <c r="EA123" s="318"/>
      <c r="EB123" s="318"/>
      <c r="EC123" s="318"/>
      <c r="ED123" s="326" t="n">
        <f aca="false">(BK123+CC123+CV123+DN123)*0.8</f>
        <v>14433.08</v>
      </c>
      <c r="EE123" s="326"/>
      <c r="EF123" s="326"/>
      <c r="EG123" s="326"/>
      <c r="EH123" s="326"/>
      <c r="EI123" s="326"/>
      <c r="EJ123" s="326"/>
      <c r="EK123" s="326"/>
      <c r="EL123" s="326"/>
      <c r="EM123" s="326"/>
      <c r="EN123" s="326"/>
      <c r="EO123" s="326"/>
      <c r="EP123" s="326"/>
      <c r="EQ123" s="326"/>
      <c r="ER123" s="326"/>
      <c r="ES123" s="326"/>
      <c r="ET123" s="326" t="n">
        <f aca="false">(BK123+CC123+CV123+DN123)*0.5</f>
        <v>9020.675</v>
      </c>
      <c r="EU123" s="326"/>
      <c r="EV123" s="326"/>
      <c r="EW123" s="326"/>
      <c r="EX123" s="326"/>
      <c r="EY123" s="326"/>
      <c r="EZ123" s="326"/>
      <c r="FA123" s="326"/>
      <c r="FB123" s="326"/>
      <c r="FC123" s="326"/>
      <c r="FD123" s="326"/>
      <c r="FE123" s="326"/>
      <c r="FF123" s="326"/>
      <c r="FG123" s="326"/>
      <c r="FH123" s="326"/>
      <c r="FI123" s="326"/>
      <c r="FJ123" s="326"/>
      <c r="FK123" s="318" t="n">
        <f aca="false">(AT123+ED123+ET123)*12*AD123</f>
        <v>1847765.04</v>
      </c>
      <c r="FL123" s="318"/>
      <c r="FM123" s="318"/>
    </row>
    <row r="124" s="315" customFormat="true" ht="12.75" hidden="false" customHeight="true" outlineLevel="0" collapsed="false">
      <c r="A124" s="335" t="n">
        <v>32</v>
      </c>
      <c r="B124" s="335"/>
      <c r="C124" s="335"/>
      <c r="D124" s="335"/>
      <c r="E124" s="335"/>
      <c r="F124" s="335"/>
      <c r="G124" s="317" t="s">
        <v>486</v>
      </c>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8" t="n">
        <v>1</v>
      </c>
      <c r="AE124" s="318"/>
      <c r="AF124" s="318"/>
      <c r="AG124" s="318"/>
      <c r="AH124" s="318"/>
      <c r="AI124" s="318"/>
      <c r="AJ124" s="318"/>
      <c r="AK124" s="318"/>
      <c r="AL124" s="318"/>
      <c r="AM124" s="318"/>
      <c r="AN124" s="318"/>
      <c r="AO124" s="318"/>
      <c r="AP124" s="318"/>
      <c r="AQ124" s="318"/>
      <c r="AR124" s="318"/>
      <c r="AS124" s="318"/>
      <c r="AT124" s="326" t="n">
        <f aca="false">BK124+CC124+CV124</f>
        <v>17390.95</v>
      </c>
      <c r="AU124" s="326"/>
      <c r="AV124" s="326"/>
      <c r="AW124" s="326"/>
      <c r="AX124" s="326"/>
      <c r="AY124" s="326"/>
      <c r="AZ124" s="326"/>
      <c r="BA124" s="326"/>
      <c r="BB124" s="326"/>
      <c r="BC124" s="326"/>
      <c r="BD124" s="326"/>
      <c r="BE124" s="326"/>
      <c r="BF124" s="326"/>
      <c r="BG124" s="326"/>
      <c r="BH124" s="326"/>
      <c r="BI124" s="326"/>
      <c r="BJ124" s="326"/>
      <c r="BK124" s="318" t="n">
        <v>7697</v>
      </c>
      <c r="BL124" s="318"/>
      <c r="BM124" s="318"/>
      <c r="BN124" s="318"/>
      <c r="BO124" s="318"/>
      <c r="BP124" s="318"/>
      <c r="BQ124" s="318"/>
      <c r="BR124" s="318"/>
      <c r="BS124" s="318"/>
      <c r="BT124" s="318"/>
      <c r="BU124" s="318"/>
      <c r="BV124" s="318"/>
      <c r="BW124" s="318"/>
      <c r="BX124" s="318"/>
      <c r="BY124" s="318"/>
      <c r="BZ124" s="318"/>
      <c r="CA124" s="318"/>
      <c r="CB124" s="318"/>
      <c r="CC124" s="318"/>
      <c r="CD124" s="318"/>
      <c r="CE124" s="318"/>
      <c r="CF124" s="318"/>
      <c r="CG124" s="318"/>
      <c r="CH124" s="318"/>
      <c r="CI124" s="318"/>
      <c r="CJ124" s="318"/>
      <c r="CK124" s="318"/>
      <c r="CL124" s="318"/>
      <c r="CM124" s="318"/>
      <c r="CN124" s="318"/>
      <c r="CO124" s="318"/>
      <c r="CP124" s="318"/>
      <c r="CQ124" s="318"/>
      <c r="CR124" s="318"/>
      <c r="CS124" s="318"/>
      <c r="CT124" s="318"/>
      <c r="CU124" s="318"/>
      <c r="CV124" s="318" t="n">
        <f aca="false">BK124*35%+7000</f>
        <v>9693.95</v>
      </c>
      <c r="CW124" s="318"/>
      <c r="CX124" s="318"/>
      <c r="CY124" s="318"/>
      <c r="CZ124" s="318"/>
      <c r="DA124" s="318"/>
      <c r="DB124" s="318"/>
      <c r="DC124" s="318"/>
      <c r="DD124" s="318"/>
      <c r="DE124" s="318"/>
      <c r="DF124" s="318"/>
      <c r="DG124" s="318"/>
      <c r="DH124" s="318"/>
      <c r="DI124" s="318"/>
      <c r="DJ124" s="318"/>
      <c r="DK124" s="318"/>
      <c r="DL124" s="318"/>
      <c r="DM124" s="318"/>
      <c r="DN124" s="318" t="n">
        <v>3274.934</v>
      </c>
      <c r="DO124" s="318"/>
      <c r="DP124" s="318"/>
      <c r="DQ124" s="318"/>
      <c r="DR124" s="318"/>
      <c r="DS124" s="318"/>
      <c r="DT124" s="318"/>
      <c r="DU124" s="318"/>
      <c r="DV124" s="318"/>
      <c r="DW124" s="318"/>
      <c r="DX124" s="318"/>
      <c r="DY124" s="318"/>
      <c r="DZ124" s="318"/>
      <c r="EA124" s="318"/>
      <c r="EB124" s="318"/>
      <c r="EC124" s="318"/>
      <c r="ED124" s="326" t="n">
        <f aca="false">(BK124+CC124+CV124+DN124)*0.8</f>
        <v>16532.7072</v>
      </c>
      <c r="EE124" s="326"/>
      <c r="EF124" s="326"/>
      <c r="EG124" s="326"/>
      <c r="EH124" s="326"/>
      <c r="EI124" s="326"/>
      <c r="EJ124" s="326"/>
      <c r="EK124" s="326"/>
      <c r="EL124" s="326"/>
      <c r="EM124" s="326"/>
      <c r="EN124" s="326"/>
      <c r="EO124" s="326"/>
      <c r="EP124" s="326"/>
      <c r="EQ124" s="326"/>
      <c r="ER124" s="326"/>
      <c r="ES124" s="326"/>
      <c r="ET124" s="326" t="n">
        <f aca="false">(BK124+CC124+CV124+DN124)*0.5</f>
        <v>10332.942</v>
      </c>
      <c r="EU124" s="326"/>
      <c r="EV124" s="326"/>
      <c r="EW124" s="326"/>
      <c r="EX124" s="326"/>
      <c r="EY124" s="326"/>
      <c r="EZ124" s="326"/>
      <c r="FA124" s="326"/>
      <c r="FB124" s="326"/>
      <c r="FC124" s="326"/>
      <c r="FD124" s="326"/>
      <c r="FE124" s="326"/>
      <c r="FF124" s="326"/>
      <c r="FG124" s="326"/>
      <c r="FH124" s="326"/>
      <c r="FI124" s="326"/>
      <c r="FJ124" s="326"/>
      <c r="FK124" s="318" t="n">
        <f aca="false">(AT124+ED124+ET124)*12*AD124</f>
        <v>531079.1904</v>
      </c>
      <c r="FL124" s="318"/>
      <c r="FM124" s="318"/>
    </row>
    <row r="125" s="315" customFormat="true" ht="12.75" hidden="false" customHeight="true" outlineLevel="0" collapsed="false">
      <c r="A125" s="335" t="n">
        <v>33</v>
      </c>
      <c r="B125" s="335"/>
      <c r="C125" s="335"/>
      <c r="D125" s="335"/>
      <c r="E125" s="335"/>
      <c r="F125" s="335"/>
      <c r="G125" s="317" t="s">
        <v>487</v>
      </c>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8" t="n">
        <v>1</v>
      </c>
      <c r="AE125" s="318"/>
      <c r="AF125" s="318"/>
      <c r="AG125" s="318"/>
      <c r="AH125" s="318"/>
      <c r="AI125" s="318"/>
      <c r="AJ125" s="318"/>
      <c r="AK125" s="318"/>
      <c r="AL125" s="318"/>
      <c r="AM125" s="318"/>
      <c r="AN125" s="318"/>
      <c r="AO125" s="318"/>
      <c r="AP125" s="318"/>
      <c r="AQ125" s="318"/>
      <c r="AR125" s="318"/>
      <c r="AS125" s="318"/>
      <c r="AT125" s="326" t="n">
        <f aca="false">BK125+CC125+CV125</f>
        <v>15823.65</v>
      </c>
      <c r="AU125" s="326"/>
      <c r="AV125" s="326"/>
      <c r="AW125" s="326"/>
      <c r="AX125" s="326"/>
      <c r="AY125" s="326"/>
      <c r="AZ125" s="326"/>
      <c r="BA125" s="326"/>
      <c r="BB125" s="326"/>
      <c r="BC125" s="326"/>
      <c r="BD125" s="326"/>
      <c r="BE125" s="326"/>
      <c r="BF125" s="326"/>
      <c r="BG125" s="326"/>
      <c r="BH125" s="326"/>
      <c r="BI125" s="326"/>
      <c r="BJ125" s="326"/>
      <c r="BK125" s="318" t="n">
        <v>5499</v>
      </c>
      <c r="BL125" s="318"/>
      <c r="BM125" s="318"/>
      <c r="BN125" s="318"/>
      <c r="BO125" s="318"/>
      <c r="BP125" s="318"/>
      <c r="BQ125" s="318"/>
      <c r="BR125" s="318"/>
      <c r="BS125" s="318"/>
      <c r="BT125" s="318"/>
      <c r="BU125" s="318"/>
      <c r="BV125" s="318"/>
      <c r="BW125" s="318"/>
      <c r="BX125" s="318"/>
      <c r="BY125" s="318"/>
      <c r="BZ125" s="318"/>
      <c r="CA125" s="318"/>
      <c r="CB125" s="318"/>
      <c r="CC125" s="318"/>
      <c r="CD125" s="318"/>
      <c r="CE125" s="318"/>
      <c r="CF125" s="318"/>
      <c r="CG125" s="318"/>
      <c r="CH125" s="318"/>
      <c r="CI125" s="318"/>
      <c r="CJ125" s="318"/>
      <c r="CK125" s="318"/>
      <c r="CL125" s="318"/>
      <c r="CM125" s="318"/>
      <c r="CN125" s="318"/>
      <c r="CO125" s="318"/>
      <c r="CP125" s="318"/>
      <c r="CQ125" s="318"/>
      <c r="CR125" s="318"/>
      <c r="CS125" s="318"/>
      <c r="CT125" s="318"/>
      <c r="CU125" s="318"/>
      <c r="CV125" s="318" t="n">
        <f aca="false">BK125*35%+8400</f>
        <v>10324.65</v>
      </c>
      <c r="CW125" s="318"/>
      <c r="CX125" s="318"/>
      <c r="CY125" s="318"/>
      <c r="CZ125" s="318"/>
      <c r="DA125" s="318"/>
      <c r="DB125" s="318"/>
      <c r="DC125" s="318"/>
      <c r="DD125" s="318"/>
      <c r="DE125" s="318"/>
      <c r="DF125" s="318"/>
      <c r="DG125" s="318"/>
      <c r="DH125" s="318"/>
      <c r="DI125" s="318"/>
      <c r="DJ125" s="318"/>
      <c r="DK125" s="318"/>
      <c r="DL125" s="318"/>
      <c r="DM125" s="318"/>
      <c r="DN125" s="318" t="n">
        <v>6047.85</v>
      </c>
      <c r="DO125" s="318"/>
      <c r="DP125" s="318"/>
      <c r="DQ125" s="318"/>
      <c r="DR125" s="318"/>
      <c r="DS125" s="318"/>
      <c r="DT125" s="318"/>
      <c r="DU125" s="318"/>
      <c r="DV125" s="318"/>
      <c r="DW125" s="318"/>
      <c r="DX125" s="318"/>
      <c r="DY125" s="318"/>
      <c r="DZ125" s="318"/>
      <c r="EA125" s="318"/>
      <c r="EB125" s="318"/>
      <c r="EC125" s="318"/>
      <c r="ED125" s="326" t="n">
        <f aca="false">(BK125+CC125+CV125+DN125)*0.8</f>
        <v>17497.2</v>
      </c>
      <c r="EE125" s="326"/>
      <c r="EF125" s="326"/>
      <c r="EG125" s="326"/>
      <c r="EH125" s="326"/>
      <c r="EI125" s="326"/>
      <c r="EJ125" s="326"/>
      <c r="EK125" s="326"/>
      <c r="EL125" s="326"/>
      <c r="EM125" s="326"/>
      <c r="EN125" s="326"/>
      <c r="EO125" s="326"/>
      <c r="EP125" s="326"/>
      <c r="EQ125" s="326"/>
      <c r="ER125" s="326"/>
      <c r="ES125" s="326"/>
      <c r="ET125" s="326" t="n">
        <f aca="false">(BK125+CC125+CV125+DN125)*0.5</f>
        <v>10935.75</v>
      </c>
      <c r="EU125" s="326"/>
      <c r="EV125" s="326"/>
      <c r="EW125" s="326"/>
      <c r="EX125" s="326"/>
      <c r="EY125" s="326"/>
      <c r="EZ125" s="326"/>
      <c r="FA125" s="326"/>
      <c r="FB125" s="326"/>
      <c r="FC125" s="326"/>
      <c r="FD125" s="326"/>
      <c r="FE125" s="326"/>
      <c r="FF125" s="326"/>
      <c r="FG125" s="326"/>
      <c r="FH125" s="326"/>
      <c r="FI125" s="326"/>
      <c r="FJ125" s="326"/>
      <c r="FK125" s="318" t="n">
        <f aca="false">(AT125+ED125+ET125)*12*AD125</f>
        <v>531079.2</v>
      </c>
      <c r="FL125" s="318"/>
      <c r="FM125" s="318"/>
    </row>
    <row r="126" s="315" customFormat="true" ht="12.75" hidden="false" customHeight="true" outlineLevel="0" collapsed="false">
      <c r="A126" s="335" t="n">
        <v>34</v>
      </c>
      <c r="B126" s="335"/>
      <c r="C126" s="335"/>
      <c r="D126" s="335"/>
      <c r="E126" s="335"/>
      <c r="F126" s="335"/>
      <c r="G126" s="317" t="s">
        <v>488</v>
      </c>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8" t="n">
        <v>1</v>
      </c>
      <c r="AE126" s="318"/>
      <c r="AF126" s="318"/>
      <c r="AG126" s="318"/>
      <c r="AH126" s="318"/>
      <c r="AI126" s="318"/>
      <c r="AJ126" s="318"/>
      <c r="AK126" s="318"/>
      <c r="AL126" s="318"/>
      <c r="AM126" s="318"/>
      <c r="AN126" s="318"/>
      <c r="AO126" s="318"/>
      <c r="AP126" s="318"/>
      <c r="AQ126" s="318"/>
      <c r="AR126" s="318"/>
      <c r="AS126" s="318"/>
      <c r="AT126" s="326" t="n">
        <f aca="false">BK126+CC126+CV126</f>
        <v>16452.55</v>
      </c>
      <c r="AU126" s="326"/>
      <c r="AV126" s="326"/>
      <c r="AW126" s="326"/>
      <c r="AX126" s="326"/>
      <c r="AY126" s="326"/>
      <c r="AZ126" s="326"/>
      <c r="BA126" s="326"/>
      <c r="BB126" s="326"/>
      <c r="BC126" s="326"/>
      <c r="BD126" s="326"/>
      <c r="BE126" s="326"/>
      <c r="BF126" s="326"/>
      <c r="BG126" s="326"/>
      <c r="BH126" s="326"/>
      <c r="BI126" s="326"/>
      <c r="BJ126" s="326"/>
      <c r="BK126" s="318" t="n">
        <v>6113</v>
      </c>
      <c r="BL126" s="318"/>
      <c r="BM126" s="318"/>
      <c r="BN126" s="318"/>
      <c r="BO126" s="318"/>
      <c r="BP126" s="318"/>
      <c r="BQ126" s="318"/>
      <c r="BR126" s="318"/>
      <c r="BS126" s="318"/>
      <c r="BT126" s="318"/>
      <c r="BU126" s="318"/>
      <c r="BV126" s="318"/>
      <c r="BW126" s="318"/>
      <c r="BX126" s="318"/>
      <c r="BY126" s="318"/>
      <c r="BZ126" s="318"/>
      <c r="CA126" s="318"/>
      <c r="CB126" s="318"/>
      <c r="CC126" s="318"/>
      <c r="CD126" s="318"/>
      <c r="CE126" s="318"/>
      <c r="CF126" s="318"/>
      <c r="CG126" s="318"/>
      <c r="CH126" s="318"/>
      <c r="CI126" s="318"/>
      <c r="CJ126" s="318"/>
      <c r="CK126" s="318"/>
      <c r="CL126" s="318"/>
      <c r="CM126" s="318"/>
      <c r="CN126" s="318"/>
      <c r="CO126" s="318"/>
      <c r="CP126" s="318"/>
      <c r="CQ126" s="318"/>
      <c r="CR126" s="318"/>
      <c r="CS126" s="318"/>
      <c r="CT126" s="318"/>
      <c r="CU126" s="318"/>
      <c r="CV126" s="318" t="n">
        <f aca="false">BK126*35%+8200</f>
        <v>10339.55</v>
      </c>
      <c r="CW126" s="318"/>
      <c r="CX126" s="318"/>
      <c r="CY126" s="318"/>
      <c r="CZ126" s="318"/>
      <c r="DA126" s="318"/>
      <c r="DB126" s="318"/>
      <c r="DC126" s="318"/>
      <c r="DD126" s="318"/>
      <c r="DE126" s="318"/>
      <c r="DF126" s="318"/>
      <c r="DG126" s="318"/>
      <c r="DH126" s="318"/>
      <c r="DI126" s="318"/>
      <c r="DJ126" s="318"/>
      <c r="DK126" s="318"/>
      <c r="DL126" s="318"/>
      <c r="DM126" s="318"/>
      <c r="DN126" s="318" t="n">
        <v>4935.18</v>
      </c>
      <c r="DO126" s="318"/>
      <c r="DP126" s="318"/>
      <c r="DQ126" s="318"/>
      <c r="DR126" s="318"/>
      <c r="DS126" s="318"/>
      <c r="DT126" s="318"/>
      <c r="DU126" s="318"/>
      <c r="DV126" s="318"/>
      <c r="DW126" s="318"/>
      <c r="DX126" s="318"/>
      <c r="DY126" s="318"/>
      <c r="DZ126" s="318"/>
      <c r="EA126" s="318"/>
      <c r="EB126" s="318"/>
      <c r="EC126" s="318"/>
      <c r="ED126" s="326" t="n">
        <f aca="false">(BK126+CC126+CV126+DN126)*0.8</f>
        <v>17110.184</v>
      </c>
      <c r="EE126" s="326"/>
      <c r="EF126" s="326"/>
      <c r="EG126" s="326"/>
      <c r="EH126" s="326"/>
      <c r="EI126" s="326"/>
      <c r="EJ126" s="326"/>
      <c r="EK126" s="326"/>
      <c r="EL126" s="326"/>
      <c r="EM126" s="326"/>
      <c r="EN126" s="326"/>
      <c r="EO126" s="326"/>
      <c r="EP126" s="326"/>
      <c r="EQ126" s="326"/>
      <c r="ER126" s="326"/>
      <c r="ES126" s="326"/>
      <c r="ET126" s="326" t="n">
        <f aca="false">(BK126+CC126+CV126+DN126)*0.5</f>
        <v>10693.865</v>
      </c>
      <c r="EU126" s="326"/>
      <c r="EV126" s="326"/>
      <c r="EW126" s="326"/>
      <c r="EX126" s="326"/>
      <c r="EY126" s="326"/>
      <c r="EZ126" s="326"/>
      <c r="FA126" s="326"/>
      <c r="FB126" s="326"/>
      <c r="FC126" s="326"/>
      <c r="FD126" s="326"/>
      <c r="FE126" s="326"/>
      <c r="FF126" s="326"/>
      <c r="FG126" s="326"/>
      <c r="FH126" s="326"/>
      <c r="FI126" s="326"/>
      <c r="FJ126" s="326"/>
      <c r="FK126" s="318" t="n">
        <f aca="false">(AT126+ED126+ET126)*12*AD126</f>
        <v>531079.188</v>
      </c>
      <c r="FL126" s="318"/>
      <c r="FM126" s="318"/>
    </row>
    <row r="127" s="315" customFormat="true" ht="12.75" hidden="false" customHeight="true" outlineLevel="0" collapsed="false">
      <c r="A127" s="335" t="n">
        <v>35</v>
      </c>
      <c r="B127" s="335"/>
      <c r="C127" s="335"/>
      <c r="D127" s="335"/>
      <c r="E127" s="335"/>
      <c r="F127" s="335"/>
      <c r="G127" s="317" t="s">
        <v>489</v>
      </c>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8" t="n">
        <v>3</v>
      </c>
      <c r="AE127" s="318"/>
      <c r="AF127" s="318"/>
      <c r="AG127" s="318"/>
      <c r="AH127" s="318"/>
      <c r="AI127" s="318"/>
      <c r="AJ127" s="318"/>
      <c r="AK127" s="318"/>
      <c r="AL127" s="318"/>
      <c r="AM127" s="318"/>
      <c r="AN127" s="318"/>
      <c r="AO127" s="318"/>
      <c r="AP127" s="318"/>
      <c r="AQ127" s="318"/>
      <c r="AR127" s="318"/>
      <c r="AS127" s="318"/>
      <c r="AT127" s="326" t="n">
        <f aca="false">BK127+CC127+CV127</f>
        <v>15041.35</v>
      </c>
      <c r="AU127" s="326"/>
      <c r="AV127" s="326"/>
      <c r="AW127" s="326"/>
      <c r="AX127" s="326"/>
      <c r="AY127" s="326"/>
      <c r="AZ127" s="326"/>
      <c r="BA127" s="326"/>
      <c r="BB127" s="326"/>
      <c r="BC127" s="326"/>
      <c r="BD127" s="326"/>
      <c r="BE127" s="326"/>
      <c r="BF127" s="326"/>
      <c r="BG127" s="326"/>
      <c r="BH127" s="326"/>
      <c r="BI127" s="326"/>
      <c r="BJ127" s="326"/>
      <c r="BK127" s="318" t="n">
        <v>4401</v>
      </c>
      <c r="BL127" s="318"/>
      <c r="BM127" s="318"/>
      <c r="BN127" s="318"/>
      <c r="BO127" s="318"/>
      <c r="BP127" s="318"/>
      <c r="BQ127" s="318"/>
      <c r="BR127" s="318"/>
      <c r="BS127" s="318"/>
      <c r="BT127" s="318"/>
      <c r="BU127" s="318"/>
      <c r="BV127" s="318"/>
      <c r="BW127" s="318"/>
      <c r="BX127" s="318"/>
      <c r="BY127" s="318"/>
      <c r="BZ127" s="318"/>
      <c r="CA127" s="318"/>
      <c r="CB127" s="318"/>
      <c r="CC127" s="318"/>
      <c r="CD127" s="318"/>
      <c r="CE127" s="318"/>
      <c r="CF127" s="318"/>
      <c r="CG127" s="318"/>
      <c r="CH127" s="318"/>
      <c r="CI127" s="318"/>
      <c r="CJ127" s="318"/>
      <c r="CK127" s="318"/>
      <c r="CL127" s="318"/>
      <c r="CM127" s="318"/>
      <c r="CN127" s="318"/>
      <c r="CO127" s="318"/>
      <c r="CP127" s="318"/>
      <c r="CQ127" s="318"/>
      <c r="CR127" s="318"/>
      <c r="CS127" s="318"/>
      <c r="CT127" s="318"/>
      <c r="CU127" s="318"/>
      <c r="CV127" s="318" t="n">
        <f aca="false">BK127*35%+9100</f>
        <v>10640.35</v>
      </c>
      <c r="CW127" s="318"/>
      <c r="CX127" s="318"/>
      <c r="CY127" s="318"/>
      <c r="CZ127" s="318"/>
      <c r="DA127" s="318"/>
      <c r="DB127" s="318"/>
      <c r="DC127" s="318"/>
      <c r="DD127" s="318"/>
      <c r="DE127" s="318"/>
      <c r="DF127" s="318"/>
      <c r="DG127" s="318"/>
      <c r="DH127" s="318"/>
      <c r="DI127" s="318"/>
      <c r="DJ127" s="318"/>
      <c r="DK127" s="318"/>
      <c r="DL127" s="318"/>
      <c r="DM127" s="318"/>
      <c r="DN127" s="318" t="n">
        <v>7431.92</v>
      </c>
      <c r="DO127" s="318"/>
      <c r="DP127" s="318"/>
      <c r="DQ127" s="318"/>
      <c r="DR127" s="318"/>
      <c r="DS127" s="318"/>
      <c r="DT127" s="318"/>
      <c r="DU127" s="318"/>
      <c r="DV127" s="318"/>
      <c r="DW127" s="318"/>
      <c r="DX127" s="318"/>
      <c r="DY127" s="318"/>
      <c r="DZ127" s="318"/>
      <c r="EA127" s="318"/>
      <c r="EB127" s="318"/>
      <c r="EC127" s="318"/>
      <c r="ED127" s="326" t="n">
        <f aca="false">(BK127+CC127+CV127+DN127)*0.8</f>
        <v>17978.616</v>
      </c>
      <c r="EE127" s="326"/>
      <c r="EF127" s="326"/>
      <c r="EG127" s="326"/>
      <c r="EH127" s="326"/>
      <c r="EI127" s="326"/>
      <c r="EJ127" s="326"/>
      <c r="EK127" s="326"/>
      <c r="EL127" s="326"/>
      <c r="EM127" s="326"/>
      <c r="EN127" s="326"/>
      <c r="EO127" s="326"/>
      <c r="EP127" s="326"/>
      <c r="EQ127" s="326"/>
      <c r="ER127" s="326"/>
      <c r="ES127" s="326"/>
      <c r="ET127" s="326" t="n">
        <f aca="false">(BK127+CC127+CV127+DN127)*0.5</f>
        <v>11236.635</v>
      </c>
      <c r="EU127" s="326"/>
      <c r="EV127" s="326"/>
      <c r="EW127" s="326"/>
      <c r="EX127" s="326"/>
      <c r="EY127" s="326"/>
      <c r="EZ127" s="326"/>
      <c r="FA127" s="326"/>
      <c r="FB127" s="326"/>
      <c r="FC127" s="326"/>
      <c r="FD127" s="326"/>
      <c r="FE127" s="326"/>
      <c r="FF127" s="326"/>
      <c r="FG127" s="326"/>
      <c r="FH127" s="326"/>
      <c r="FI127" s="326"/>
      <c r="FJ127" s="326"/>
      <c r="FK127" s="318" t="n">
        <f aca="false">(AT127+ED127+ET127)*12*AD127</f>
        <v>1593237.636</v>
      </c>
      <c r="FL127" s="318"/>
      <c r="FM127" s="318"/>
    </row>
    <row r="128" s="315" customFormat="true" ht="12.75" hidden="false" customHeight="true" outlineLevel="0" collapsed="false">
      <c r="A128" s="335" t="n">
        <v>36</v>
      </c>
      <c r="B128" s="335"/>
      <c r="C128" s="335"/>
      <c r="D128" s="335"/>
      <c r="E128" s="335"/>
      <c r="F128" s="335"/>
      <c r="G128" s="317" t="s">
        <v>490</v>
      </c>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8" t="n">
        <v>1</v>
      </c>
      <c r="AE128" s="318"/>
      <c r="AF128" s="318"/>
      <c r="AG128" s="318"/>
      <c r="AH128" s="318"/>
      <c r="AI128" s="318"/>
      <c r="AJ128" s="318"/>
      <c r="AK128" s="318"/>
      <c r="AL128" s="318"/>
      <c r="AM128" s="318"/>
      <c r="AN128" s="318"/>
      <c r="AO128" s="318"/>
      <c r="AP128" s="318"/>
      <c r="AQ128" s="318"/>
      <c r="AR128" s="318"/>
      <c r="AS128" s="318"/>
      <c r="AT128" s="326" t="n">
        <f aca="false">BK128+CC128+CV128</f>
        <v>17554.65</v>
      </c>
      <c r="AU128" s="326"/>
      <c r="AV128" s="326"/>
      <c r="AW128" s="326"/>
      <c r="AX128" s="326"/>
      <c r="AY128" s="326"/>
      <c r="AZ128" s="326"/>
      <c r="BA128" s="326"/>
      <c r="BB128" s="326"/>
      <c r="BC128" s="326"/>
      <c r="BD128" s="326"/>
      <c r="BE128" s="326"/>
      <c r="BF128" s="326"/>
      <c r="BG128" s="326"/>
      <c r="BH128" s="326"/>
      <c r="BI128" s="326"/>
      <c r="BJ128" s="326"/>
      <c r="BK128" s="318" t="n">
        <v>8559</v>
      </c>
      <c r="BL128" s="318"/>
      <c r="BM128" s="318"/>
      <c r="BN128" s="318"/>
      <c r="BO128" s="318"/>
      <c r="BP128" s="318"/>
      <c r="BQ128" s="318"/>
      <c r="BR128" s="318"/>
      <c r="BS128" s="318"/>
      <c r="BT128" s="318"/>
      <c r="BU128" s="318"/>
      <c r="BV128" s="318"/>
      <c r="BW128" s="318"/>
      <c r="BX128" s="318"/>
      <c r="BY128" s="318"/>
      <c r="BZ128" s="318"/>
      <c r="CA128" s="318"/>
      <c r="CB128" s="318"/>
      <c r="CC128" s="318"/>
      <c r="CD128" s="318"/>
      <c r="CE128" s="318"/>
      <c r="CF128" s="318"/>
      <c r="CG128" s="318"/>
      <c r="CH128" s="318"/>
      <c r="CI128" s="318"/>
      <c r="CJ128" s="318"/>
      <c r="CK128" s="318"/>
      <c r="CL128" s="318"/>
      <c r="CM128" s="318"/>
      <c r="CN128" s="318"/>
      <c r="CO128" s="318"/>
      <c r="CP128" s="318"/>
      <c r="CQ128" s="318"/>
      <c r="CR128" s="318"/>
      <c r="CS128" s="318"/>
      <c r="CT128" s="318"/>
      <c r="CU128" s="318"/>
      <c r="CV128" s="318" t="n">
        <f aca="false">BK128*35%+6000</f>
        <v>8995.65</v>
      </c>
      <c r="CW128" s="318"/>
      <c r="CX128" s="318"/>
      <c r="CY128" s="318"/>
      <c r="CZ128" s="318"/>
      <c r="DA128" s="318"/>
      <c r="DB128" s="318"/>
      <c r="DC128" s="318"/>
      <c r="DD128" s="318"/>
      <c r="DE128" s="318"/>
      <c r="DF128" s="318"/>
      <c r="DG128" s="318"/>
      <c r="DH128" s="318"/>
      <c r="DI128" s="318"/>
      <c r="DJ128" s="318"/>
      <c r="DK128" s="318"/>
      <c r="DL128" s="318"/>
      <c r="DM128" s="318"/>
      <c r="DN128" s="318" t="n">
        <v>2985.31</v>
      </c>
      <c r="DO128" s="318"/>
      <c r="DP128" s="318"/>
      <c r="DQ128" s="318"/>
      <c r="DR128" s="318"/>
      <c r="DS128" s="318"/>
      <c r="DT128" s="318"/>
      <c r="DU128" s="318"/>
      <c r="DV128" s="318"/>
      <c r="DW128" s="318"/>
      <c r="DX128" s="318"/>
      <c r="DY128" s="318"/>
      <c r="DZ128" s="318"/>
      <c r="EA128" s="318"/>
      <c r="EB128" s="318"/>
      <c r="EC128" s="318"/>
      <c r="ED128" s="326" t="n">
        <f aca="false">(BK128+CC128+CV128+DN128)*0.8</f>
        <v>16431.968</v>
      </c>
      <c r="EE128" s="326"/>
      <c r="EF128" s="326"/>
      <c r="EG128" s="326"/>
      <c r="EH128" s="326"/>
      <c r="EI128" s="326"/>
      <c r="EJ128" s="326"/>
      <c r="EK128" s="326"/>
      <c r="EL128" s="326"/>
      <c r="EM128" s="326"/>
      <c r="EN128" s="326"/>
      <c r="EO128" s="326"/>
      <c r="EP128" s="326"/>
      <c r="EQ128" s="326"/>
      <c r="ER128" s="326"/>
      <c r="ES128" s="326"/>
      <c r="ET128" s="326" t="n">
        <f aca="false">(BK128+CC128+CV128+DN128)*0.5</f>
        <v>10269.98</v>
      </c>
      <c r="EU128" s="326"/>
      <c r="EV128" s="326"/>
      <c r="EW128" s="326"/>
      <c r="EX128" s="326"/>
      <c r="EY128" s="326"/>
      <c r="EZ128" s="326"/>
      <c r="FA128" s="326"/>
      <c r="FB128" s="326"/>
      <c r="FC128" s="326"/>
      <c r="FD128" s="326"/>
      <c r="FE128" s="326"/>
      <c r="FF128" s="326"/>
      <c r="FG128" s="326"/>
      <c r="FH128" s="326"/>
      <c r="FI128" s="326"/>
      <c r="FJ128" s="326"/>
      <c r="FK128" s="318" t="n">
        <f aca="false">(AT128+ED128+ET128)*12*AD128</f>
        <v>531079.176</v>
      </c>
      <c r="FL128" s="318"/>
      <c r="FM128" s="318"/>
    </row>
    <row r="129" s="315" customFormat="true" ht="12.75" hidden="false" customHeight="true" outlineLevel="0" collapsed="false">
      <c r="A129" s="335" t="n">
        <v>37</v>
      </c>
      <c r="B129" s="335"/>
      <c r="C129" s="335"/>
      <c r="D129" s="335"/>
      <c r="E129" s="335"/>
      <c r="F129" s="335"/>
      <c r="G129" s="317" t="s">
        <v>491</v>
      </c>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8" t="n">
        <v>1</v>
      </c>
      <c r="AE129" s="318"/>
      <c r="AF129" s="318"/>
      <c r="AG129" s="318"/>
      <c r="AH129" s="318"/>
      <c r="AI129" s="318"/>
      <c r="AJ129" s="318"/>
      <c r="AK129" s="318"/>
      <c r="AL129" s="318"/>
      <c r="AM129" s="318"/>
      <c r="AN129" s="318"/>
      <c r="AO129" s="318"/>
      <c r="AP129" s="318"/>
      <c r="AQ129" s="318"/>
      <c r="AR129" s="318"/>
      <c r="AS129" s="318"/>
      <c r="AT129" s="326" t="n">
        <f aca="false">BK129+CC129+CV129</f>
        <v>17554.65</v>
      </c>
      <c r="AU129" s="326"/>
      <c r="AV129" s="326"/>
      <c r="AW129" s="326"/>
      <c r="AX129" s="326"/>
      <c r="AY129" s="326"/>
      <c r="AZ129" s="326"/>
      <c r="BA129" s="326"/>
      <c r="BB129" s="326"/>
      <c r="BC129" s="326"/>
      <c r="BD129" s="326"/>
      <c r="BE129" s="326"/>
      <c r="BF129" s="326"/>
      <c r="BG129" s="326"/>
      <c r="BH129" s="326"/>
      <c r="BI129" s="326"/>
      <c r="BJ129" s="326"/>
      <c r="BK129" s="318" t="n">
        <v>8559</v>
      </c>
      <c r="BL129" s="318"/>
      <c r="BM129" s="318"/>
      <c r="BN129" s="318"/>
      <c r="BO129" s="318"/>
      <c r="BP129" s="318"/>
      <c r="BQ129" s="318"/>
      <c r="BR129" s="318"/>
      <c r="BS129" s="318"/>
      <c r="BT129" s="318"/>
      <c r="BU129" s="318"/>
      <c r="BV129" s="318"/>
      <c r="BW129" s="318"/>
      <c r="BX129" s="318"/>
      <c r="BY129" s="318"/>
      <c r="BZ129" s="318"/>
      <c r="CA129" s="318"/>
      <c r="CB129" s="318"/>
      <c r="CC129" s="318"/>
      <c r="CD129" s="318"/>
      <c r="CE129" s="318"/>
      <c r="CF129" s="318"/>
      <c r="CG129" s="318"/>
      <c r="CH129" s="318"/>
      <c r="CI129" s="318"/>
      <c r="CJ129" s="318"/>
      <c r="CK129" s="318"/>
      <c r="CL129" s="318"/>
      <c r="CM129" s="318"/>
      <c r="CN129" s="318"/>
      <c r="CO129" s="318"/>
      <c r="CP129" s="318"/>
      <c r="CQ129" s="318"/>
      <c r="CR129" s="318"/>
      <c r="CS129" s="318"/>
      <c r="CT129" s="318"/>
      <c r="CU129" s="318"/>
      <c r="CV129" s="318" t="n">
        <f aca="false">BK129*35%+6000</f>
        <v>8995.65</v>
      </c>
      <c r="CW129" s="318"/>
      <c r="CX129" s="318"/>
      <c r="CY129" s="318"/>
      <c r="CZ129" s="318"/>
      <c r="DA129" s="318"/>
      <c r="DB129" s="318"/>
      <c r="DC129" s="318"/>
      <c r="DD129" s="318"/>
      <c r="DE129" s="318"/>
      <c r="DF129" s="318"/>
      <c r="DG129" s="318"/>
      <c r="DH129" s="318"/>
      <c r="DI129" s="318"/>
      <c r="DJ129" s="318"/>
      <c r="DK129" s="318"/>
      <c r="DL129" s="318"/>
      <c r="DM129" s="318"/>
      <c r="DN129" s="318" t="n">
        <v>2985.31</v>
      </c>
      <c r="DO129" s="318"/>
      <c r="DP129" s="318"/>
      <c r="DQ129" s="318"/>
      <c r="DR129" s="318"/>
      <c r="DS129" s="318"/>
      <c r="DT129" s="318"/>
      <c r="DU129" s="318"/>
      <c r="DV129" s="318"/>
      <c r="DW129" s="318"/>
      <c r="DX129" s="318"/>
      <c r="DY129" s="318"/>
      <c r="DZ129" s="318"/>
      <c r="EA129" s="318"/>
      <c r="EB129" s="318"/>
      <c r="EC129" s="318"/>
      <c r="ED129" s="326" t="n">
        <f aca="false">(BK129+CC129+CV129+DN129)*0.8</f>
        <v>16431.968</v>
      </c>
      <c r="EE129" s="326"/>
      <c r="EF129" s="326"/>
      <c r="EG129" s="326"/>
      <c r="EH129" s="326"/>
      <c r="EI129" s="326"/>
      <c r="EJ129" s="326"/>
      <c r="EK129" s="326"/>
      <c r="EL129" s="326"/>
      <c r="EM129" s="326"/>
      <c r="EN129" s="326"/>
      <c r="EO129" s="326"/>
      <c r="EP129" s="326"/>
      <c r="EQ129" s="326"/>
      <c r="ER129" s="326"/>
      <c r="ES129" s="326"/>
      <c r="ET129" s="326" t="n">
        <f aca="false">(BK129+CC129+CV129+DN129)*0.5</f>
        <v>10269.98</v>
      </c>
      <c r="EU129" s="326"/>
      <c r="EV129" s="326"/>
      <c r="EW129" s="326"/>
      <c r="EX129" s="326"/>
      <c r="EY129" s="326"/>
      <c r="EZ129" s="326"/>
      <c r="FA129" s="326"/>
      <c r="FB129" s="326"/>
      <c r="FC129" s="326"/>
      <c r="FD129" s="326"/>
      <c r="FE129" s="326"/>
      <c r="FF129" s="326"/>
      <c r="FG129" s="326"/>
      <c r="FH129" s="326"/>
      <c r="FI129" s="326"/>
      <c r="FJ129" s="326"/>
      <c r="FK129" s="318" t="n">
        <f aca="false">(AT129+ED129+ET129)*12*AD129</f>
        <v>531079.176</v>
      </c>
      <c r="FL129" s="318"/>
      <c r="FM129" s="318"/>
    </row>
    <row r="130" s="315" customFormat="true" ht="12.75" hidden="false" customHeight="true" outlineLevel="0" collapsed="false">
      <c r="A130" s="335" t="n">
        <v>38</v>
      </c>
      <c r="B130" s="335"/>
      <c r="C130" s="335"/>
      <c r="D130" s="335"/>
      <c r="E130" s="335"/>
      <c r="F130" s="335"/>
      <c r="G130" s="317" t="s">
        <v>492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8" t="n">
        <v>1</v>
      </c>
      <c r="AE130" s="318"/>
      <c r="AF130" s="318"/>
      <c r="AG130" s="318"/>
      <c r="AH130" s="318"/>
      <c r="AI130" s="318"/>
      <c r="AJ130" s="318"/>
      <c r="AK130" s="318"/>
      <c r="AL130" s="318"/>
      <c r="AM130" s="318"/>
      <c r="AN130" s="318"/>
      <c r="AO130" s="318"/>
      <c r="AP130" s="318"/>
      <c r="AQ130" s="318"/>
      <c r="AR130" s="318"/>
      <c r="AS130" s="318"/>
      <c r="AT130" s="326" t="n">
        <f aca="false">BK130+CC130+CV130</f>
        <v>17554.65</v>
      </c>
      <c r="AU130" s="326"/>
      <c r="AV130" s="326"/>
      <c r="AW130" s="326"/>
      <c r="AX130" s="326"/>
      <c r="AY130" s="326"/>
      <c r="AZ130" s="326"/>
      <c r="BA130" s="326"/>
      <c r="BB130" s="326"/>
      <c r="BC130" s="326"/>
      <c r="BD130" s="326"/>
      <c r="BE130" s="326"/>
      <c r="BF130" s="326"/>
      <c r="BG130" s="326"/>
      <c r="BH130" s="326"/>
      <c r="BI130" s="326"/>
      <c r="BJ130" s="326"/>
      <c r="BK130" s="318" t="n">
        <v>8559</v>
      </c>
      <c r="BL130" s="318"/>
      <c r="BM130" s="318"/>
      <c r="BN130" s="318"/>
      <c r="BO130" s="318"/>
      <c r="BP130" s="318"/>
      <c r="BQ130" s="318"/>
      <c r="BR130" s="318"/>
      <c r="BS130" s="318"/>
      <c r="BT130" s="318"/>
      <c r="BU130" s="318"/>
      <c r="BV130" s="318"/>
      <c r="BW130" s="318"/>
      <c r="BX130" s="318"/>
      <c r="BY130" s="318"/>
      <c r="BZ130" s="318"/>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t="n">
        <f aca="false">BK130*35%+6000</f>
        <v>8995.65</v>
      </c>
      <c r="CW130" s="318"/>
      <c r="CX130" s="318"/>
      <c r="CY130" s="318"/>
      <c r="CZ130" s="318"/>
      <c r="DA130" s="318"/>
      <c r="DB130" s="318"/>
      <c r="DC130" s="318"/>
      <c r="DD130" s="318"/>
      <c r="DE130" s="318"/>
      <c r="DF130" s="318"/>
      <c r="DG130" s="318"/>
      <c r="DH130" s="318"/>
      <c r="DI130" s="318"/>
      <c r="DJ130" s="318"/>
      <c r="DK130" s="318"/>
      <c r="DL130" s="318"/>
      <c r="DM130" s="318"/>
      <c r="DN130" s="318" t="n">
        <v>2985.31</v>
      </c>
      <c r="DO130" s="318"/>
      <c r="DP130" s="318"/>
      <c r="DQ130" s="318"/>
      <c r="DR130" s="318"/>
      <c r="DS130" s="318"/>
      <c r="DT130" s="318"/>
      <c r="DU130" s="318"/>
      <c r="DV130" s="318"/>
      <c r="DW130" s="318"/>
      <c r="DX130" s="318"/>
      <c r="DY130" s="318"/>
      <c r="DZ130" s="318"/>
      <c r="EA130" s="318"/>
      <c r="EB130" s="318"/>
      <c r="EC130" s="318"/>
      <c r="ED130" s="326" t="n">
        <f aca="false">(BK130+CC130+CV130+DN130)*0.8</f>
        <v>16431.968</v>
      </c>
      <c r="EE130" s="326"/>
      <c r="EF130" s="326"/>
      <c r="EG130" s="326"/>
      <c r="EH130" s="326"/>
      <c r="EI130" s="326"/>
      <c r="EJ130" s="326"/>
      <c r="EK130" s="326"/>
      <c r="EL130" s="326"/>
      <c r="EM130" s="326"/>
      <c r="EN130" s="326"/>
      <c r="EO130" s="326"/>
      <c r="EP130" s="326"/>
      <c r="EQ130" s="326"/>
      <c r="ER130" s="326"/>
      <c r="ES130" s="326"/>
      <c r="ET130" s="326" t="n">
        <f aca="false">(BK130+CC130+CV130+DN130)*0.5</f>
        <v>10269.98</v>
      </c>
      <c r="EU130" s="326"/>
      <c r="EV130" s="326"/>
      <c r="EW130" s="326"/>
      <c r="EX130" s="326"/>
      <c r="EY130" s="326"/>
      <c r="EZ130" s="326"/>
      <c r="FA130" s="326"/>
      <c r="FB130" s="326"/>
      <c r="FC130" s="326"/>
      <c r="FD130" s="326"/>
      <c r="FE130" s="326"/>
      <c r="FF130" s="326"/>
      <c r="FG130" s="326"/>
      <c r="FH130" s="326"/>
      <c r="FI130" s="326"/>
      <c r="FJ130" s="326"/>
      <c r="FK130" s="318" t="n">
        <f aca="false">(AT130+ED130+ET130)*12*AD130</f>
        <v>531079.176</v>
      </c>
      <c r="FL130" s="318"/>
      <c r="FM130" s="318"/>
    </row>
    <row r="131" s="315" customFormat="true" ht="12.75" hidden="false" customHeight="true" outlineLevel="0" collapsed="false">
      <c r="A131" s="335" t="n">
        <v>39</v>
      </c>
      <c r="B131" s="335"/>
      <c r="C131" s="335"/>
      <c r="D131" s="335"/>
      <c r="E131" s="335"/>
      <c r="F131" s="335"/>
      <c r="G131" s="317" t="s">
        <v>493</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8" t="n">
        <v>4</v>
      </c>
      <c r="AE131" s="318"/>
      <c r="AF131" s="318"/>
      <c r="AG131" s="318"/>
      <c r="AH131" s="318"/>
      <c r="AI131" s="318"/>
      <c r="AJ131" s="318"/>
      <c r="AK131" s="318"/>
      <c r="AL131" s="318"/>
      <c r="AM131" s="318"/>
      <c r="AN131" s="318"/>
      <c r="AO131" s="318"/>
      <c r="AP131" s="318"/>
      <c r="AQ131" s="318"/>
      <c r="AR131" s="318"/>
      <c r="AS131" s="318"/>
      <c r="AT131" s="326" t="n">
        <f aca="false">BK131+CC131+CV131</f>
        <v>8907.3</v>
      </c>
      <c r="AU131" s="326"/>
      <c r="AV131" s="326"/>
      <c r="AW131" s="326"/>
      <c r="AX131" s="326"/>
      <c r="AY131" s="326"/>
      <c r="AZ131" s="326"/>
      <c r="BA131" s="326"/>
      <c r="BB131" s="326"/>
      <c r="BC131" s="326"/>
      <c r="BD131" s="326"/>
      <c r="BE131" s="326"/>
      <c r="BF131" s="326"/>
      <c r="BG131" s="326"/>
      <c r="BH131" s="326"/>
      <c r="BI131" s="326"/>
      <c r="BJ131" s="326"/>
      <c r="BK131" s="318" t="n">
        <v>6598</v>
      </c>
      <c r="BL131" s="318"/>
      <c r="BM131" s="318"/>
      <c r="BN131" s="318"/>
      <c r="BO131" s="318"/>
      <c r="BP131" s="318"/>
      <c r="BQ131" s="318"/>
      <c r="BR131" s="318"/>
      <c r="BS131" s="318"/>
      <c r="BT131" s="318"/>
      <c r="BU131" s="318"/>
      <c r="BV131" s="318"/>
      <c r="BW131" s="318"/>
      <c r="BX131" s="318"/>
      <c r="BY131" s="318"/>
      <c r="BZ131" s="318"/>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t="n">
        <f aca="false">BK131*35%</f>
        <v>2309.3</v>
      </c>
      <c r="CW131" s="318"/>
      <c r="CX131" s="318"/>
      <c r="CY131" s="318"/>
      <c r="CZ131" s="318"/>
      <c r="DA131" s="318"/>
      <c r="DB131" s="318"/>
      <c r="DC131" s="318"/>
      <c r="DD131" s="318"/>
      <c r="DE131" s="318"/>
      <c r="DF131" s="318"/>
      <c r="DG131" s="318"/>
      <c r="DH131" s="318"/>
      <c r="DI131" s="318"/>
      <c r="DJ131" s="318"/>
      <c r="DK131" s="318"/>
      <c r="DL131" s="318"/>
      <c r="DM131" s="318"/>
      <c r="DN131" s="318" t="n">
        <v>2799.7546</v>
      </c>
      <c r="DO131" s="318"/>
      <c r="DP131" s="318"/>
      <c r="DQ131" s="318"/>
      <c r="DR131" s="318"/>
      <c r="DS131" s="318"/>
      <c r="DT131" s="318"/>
      <c r="DU131" s="318"/>
      <c r="DV131" s="318"/>
      <c r="DW131" s="318"/>
      <c r="DX131" s="318"/>
      <c r="DY131" s="318"/>
      <c r="DZ131" s="318"/>
      <c r="EA131" s="318"/>
      <c r="EB131" s="318"/>
      <c r="EC131" s="318"/>
      <c r="ED131" s="326" t="n">
        <f aca="false">(BK131+CC131+CV131+DN131)*0.8</f>
        <v>9365.64368</v>
      </c>
      <c r="EE131" s="326"/>
      <c r="EF131" s="326"/>
      <c r="EG131" s="326"/>
      <c r="EH131" s="326"/>
      <c r="EI131" s="326"/>
      <c r="EJ131" s="326"/>
      <c r="EK131" s="326"/>
      <c r="EL131" s="326"/>
      <c r="EM131" s="326"/>
      <c r="EN131" s="326"/>
      <c r="EO131" s="326"/>
      <c r="EP131" s="326"/>
      <c r="EQ131" s="326"/>
      <c r="ER131" s="326"/>
      <c r="ES131" s="326"/>
      <c r="ET131" s="326" t="n">
        <f aca="false">(BK131+CC131+CV131+DN131)*0.5</f>
        <v>5853.5273</v>
      </c>
      <c r="EU131" s="326"/>
      <c r="EV131" s="326"/>
      <c r="EW131" s="326"/>
      <c r="EX131" s="326"/>
      <c r="EY131" s="326"/>
      <c r="EZ131" s="326"/>
      <c r="FA131" s="326"/>
      <c r="FB131" s="326"/>
      <c r="FC131" s="326"/>
      <c r="FD131" s="326"/>
      <c r="FE131" s="326"/>
      <c r="FF131" s="326"/>
      <c r="FG131" s="326"/>
      <c r="FH131" s="326"/>
      <c r="FI131" s="326"/>
      <c r="FJ131" s="326"/>
      <c r="FK131" s="318" t="n">
        <f aca="false">(AT131+ED131+ET131)*12*AD131</f>
        <v>1158070.60704</v>
      </c>
      <c r="FL131" s="318"/>
      <c r="FM131" s="318"/>
      <c r="FP131" s="322"/>
      <c r="FQ131" s="322"/>
      <c r="FR131" s="322"/>
      <c r="FS131" s="322"/>
      <c r="FT131" s="322"/>
      <c r="FU131" s="322"/>
      <c r="FV131" s="322"/>
      <c r="FW131" s="322"/>
      <c r="FX131" s="322"/>
      <c r="FY131" s="322"/>
      <c r="FZ131" s="322"/>
      <c r="GA131" s="322"/>
      <c r="GB131" s="322"/>
      <c r="GC131" s="322"/>
      <c r="GD131" s="322"/>
      <c r="GE131" s="322"/>
      <c r="GF131" s="322"/>
      <c r="GG131" s="322"/>
      <c r="GH131" s="322"/>
      <c r="GI131" s="322"/>
      <c r="GJ131" s="322"/>
      <c r="GK131" s="322"/>
      <c r="GL131" s="322"/>
      <c r="GM131" s="322"/>
      <c r="GN131" s="322"/>
      <c r="GO131" s="322"/>
      <c r="GP131" s="322"/>
      <c r="GQ131" s="322"/>
      <c r="GR131" s="322"/>
      <c r="GS131" s="322"/>
      <c r="GT131" s="322"/>
      <c r="GU131" s="322"/>
    </row>
    <row r="132" s="315" customFormat="true" ht="12.75" hidden="false" customHeight="true" outlineLevel="0" collapsed="false">
      <c r="A132" s="335" t="n">
        <v>40</v>
      </c>
      <c r="B132" s="335"/>
      <c r="C132" s="335"/>
      <c r="D132" s="335"/>
      <c r="E132" s="335"/>
      <c r="F132" s="335"/>
      <c r="G132" s="317" t="s">
        <v>494</v>
      </c>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8" t="n">
        <v>4</v>
      </c>
      <c r="AE132" s="318"/>
      <c r="AF132" s="318"/>
      <c r="AG132" s="318"/>
      <c r="AH132" s="318"/>
      <c r="AI132" s="318"/>
      <c r="AJ132" s="318"/>
      <c r="AK132" s="318"/>
      <c r="AL132" s="318"/>
      <c r="AM132" s="318"/>
      <c r="AN132" s="318"/>
      <c r="AO132" s="318"/>
      <c r="AP132" s="318"/>
      <c r="AQ132" s="318"/>
      <c r="AR132" s="318"/>
      <c r="AS132" s="318"/>
      <c r="AT132" s="326" t="n">
        <f aca="false">BK132+CC132+CV132</f>
        <v>8325.45</v>
      </c>
      <c r="AU132" s="326"/>
      <c r="AV132" s="326"/>
      <c r="AW132" s="326"/>
      <c r="AX132" s="326"/>
      <c r="AY132" s="326"/>
      <c r="AZ132" s="326"/>
      <c r="BA132" s="326"/>
      <c r="BB132" s="326"/>
      <c r="BC132" s="326"/>
      <c r="BD132" s="326"/>
      <c r="BE132" s="326"/>
      <c r="BF132" s="326"/>
      <c r="BG132" s="326"/>
      <c r="BH132" s="326"/>
      <c r="BI132" s="326"/>
      <c r="BJ132" s="326"/>
      <c r="BK132" s="318" t="n">
        <v>6167</v>
      </c>
      <c r="BL132" s="318"/>
      <c r="BM132" s="318"/>
      <c r="BN132" s="318"/>
      <c r="BO132" s="318"/>
      <c r="BP132" s="318"/>
      <c r="BQ132" s="318"/>
      <c r="BR132" s="318"/>
      <c r="BS132" s="318"/>
      <c r="BT132" s="318"/>
      <c r="BU132" s="318"/>
      <c r="BV132" s="318"/>
      <c r="BW132" s="318"/>
      <c r="BX132" s="318"/>
      <c r="BY132" s="318"/>
      <c r="BZ132" s="318"/>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t="n">
        <f aca="false">BK132*35%</f>
        <v>2158.45</v>
      </c>
      <c r="CW132" s="318"/>
      <c r="CX132" s="318"/>
      <c r="CY132" s="318"/>
      <c r="CZ132" s="318"/>
      <c r="DA132" s="318"/>
      <c r="DB132" s="318"/>
      <c r="DC132" s="318"/>
      <c r="DD132" s="318"/>
      <c r="DE132" s="318"/>
      <c r="DF132" s="318"/>
      <c r="DG132" s="318"/>
      <c r="DH132" s="318"/>
      <c r="DI132" s="318"/>
      <c r="DJ132" s="318"/>
      <c r="DK132" s="318"/>
      <c r="DL132" s="318"/>
      <c r="DM132" s="318"/>
      <c r="DN132" s="318" t="n">
        <v>2561.35</v>
      </c>
      <c r="DO132" s="318"/>
      <c r="DP132" s="318"/>
      <c r="DQ132" s="318"/>
      <c r="DR132" s="318"/>
      <c r="DS132" s="318"/>
      <c r="DT132" s="318"/>
      <c r="DU132" s="318"/>
      <c r="DV132" s="318"/>
      <c r="DW132" s="318"/>
      <c r="DX132" s="318"/>
      <c r="DY132" s="318"/>
      <c r="DZ132" s="318"/>
      <c r="EA132" s="318"/>
      <c r="EB132" s="318"/>
      <c r="EC132" s="318"/>
      <c r="ED132" s="326" t="n">
        <f aca="false">(BK132+CC132+CV132+DN132)*0.8</f>
        <v>8709.44</v>
      </c>
      <c r="EE132" s="326"/>
      <c r="EF132" s="326"/>
      <c r="EG132" s="326"/>
      <c r="EH132" s="326"/>
      <c r="EI132" s="326"/>
      <c r="EJ132" s="326"/>
      <c r="EK132" s="326"/>
      <c r="EL132" s="326"/>
      <c r="EM132" s="326"/>
      <c r="EN132" s="326"/>
      <c r="EO132" s="326"/>
      <c r="EP132" s="326"/>
      <c r="EQ132" s="326"/>
      <c r="ER132" s="326"/>
      <c r="ES132" s="326"/>
      <c r="ET132" s="326" t="n">
        <f aca="false">(BK132+CC132+CV132+DN132)*0.5</f>
        <v>5443.4</v>
      </c>
      <c r="EU132" s="326"/>
      <c r="EV132" s="326"/>
      <c r="EW132" s="326"/>
      <c r="EX132" s="326"/>
      <c r="EY132" s="326"/>
      <c r="EZ132" s="326"/>
      <c r="FA132" s="326"/>
      <c r="FB132" s="326"/>
      <c r="FC132" s="326"/>
      <c r="FD132" s="326"/>
      <c r="FE132" s="326"/>
      <c r="FF132" s="326"/>
      <c r="FG132" s="326"/>
      <c r="FH132" s="326"/>
      <c r="FI132" s="326"/>
      <c r="FJ132" s="326"/>
      <c r="FK132" s="318" t="n">
        <f aca="false">(AT132+ED132+ET132)*12*AD132</f>
        <v>1078957.92</v>
      </c>
      <c r="FL132" s="318"/>
      <c r="FM132" s="318"/>
      <c r="FP132" s="322"/>
      <c r="FQ132" s="322"/>
      <c r="FR132" s="322"/>
      <c r="FS132" s="322"/>
      <c r="FT132" s="322"/>
      <c r="FU132" s="322"/>
      <c r="FV132" s="322"/>
      <c r="FW132" s="322"/>
      <c r="FX132" s="322"/>
      <c r="FY132" s="322"/>
      <c r="FZ132" s="322"/>
      <c r="GA132" s="322"/>
      <c r="GB132" s="322"/>
      <c r="GC132" s="322"/>
      <c r="GD132" s="322"/>
      <c r="GE132" s="322"/>
      <c r="GF132" s="322"/>
      <c r="GG132" s="322"/>
      <c r="GH132" s="322"/>
      <c r="GI132" s="322"/>
      <c r="GJ132" s="322"/>
      <c r="GK132" s="322"/>
      <c r="GL132" s="322"/>
      <c r="GM132" s="322"/>
      <c r="GN132" s="322"/>
      <c r="GO132" s="322"/>
      <c r="GP132" s="322"/>
      <c r="GQ132" s="322"/>
      <c r="GR132" s="322"/>
      <c r="GS132" s="322"/>
      <c r="GT132" s="322"/>
      <c r="GU132" s="322"/>
    </row>
    <row r="133" s="327" customFormat="true" ht="12.75" hidden="false" customHeight="true" outlineLevel="0" collapsed="false">
      <c r="A133" s="336" t="s">
        <v>449</v>
      </c>
      <c r="B133" s="336"/>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26" t="n">
        <f aca="false">SUM(AD113:AS132)</f>
        <v>38.5</v>
      </c>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6"/>
      <c r="DL133" s="326"/>
      <c r="DM133" s="326"/>
      <c r="DN133" s="326"/>
      <c r="DO133" s="326"/>
      <c r="DP133" s="326"/>
      <c r="DQ133" s="326"/>
      <c r="DR133" s="326"/>
      <c r="DS133" s="326"/>
      <c r="DT133" s="326"/>
      <c r="DU133" s="326"/>
      <c r="DV133" s="326"/>
      <c r="DW133" s="326"/>
      <c r="DX133" s="326"/>
      <c r="DY133" s="326"/>
      <c r="DZ133" s="326"/>
      <c r="EA133" s="326"/>
      <c r="EB133" s="326"/>
      <c r="EC133" s="326"/>
      <c r="ED133" s="326"/>
      <c r="EE133" s="326"/>
      <c r="EF133" s="326"/>
      <c r="EG133" s="326"/>
      <c r="EH133" s="326"/>
      <c r="EI133" s="326"/>
      <c r="EJ133" s="326"/>
      <c r="EK133" s="326"/>
      <c r="EL133" s="326"/>
      <c r="EM133" s="326"/>
      <c r="EN133" s="326"/>
      <c r="EO133" s="326"/>
      <c r="EP133" s="326"/>
      <c r="EQ133" s="326"/>
      <c r="ER133" s="326"/>
      <c r="ES133" s="326"/>
      <c r="ET133" s="326"/>
      <c r="EU133" s="326"/>
      <c r="EV133" s="326"/>
      <c r="EW133" s="326"/>
      <c r="EX133" s="326"/>
      <c r="EY133" s="326"/>
      <c r="EZ133" s="326"/>
      <c r="FA133" s="326"/>
      <c r="FB133" s="326"/>
      <c r="FC133" s="326"/>
      <c r="FD133" s="326"/>
      <c r="FE133" s="326"/>
      <c r="FF133" s="326"/>
      <c r="FG133" s="326"/>
      <c r="FH133" s="326"/>
      <c r="FI133" s="326"/>
      <c r="FJ133" s="326"/>
      <c r="FK133" s="326" t="n">
        <f aca="false">SUM(FK113:FM132)</f>
        <v>17554751.99544</v>
      </c>
      <c r="FL133" s="326"/>
      <c r="FM133" s="326"/>
      <c r="FY133" s="328"/>
      <c r="FZ133" s="328"/>
      <c r="GA133" s="328"/>
      <c r="GB133" s="328"/>
      <c r="GC133" s="328"/>
      <c r="GD133" s="328"/>
      <c r="GE133" s="328"/>
      <c r="GF133" s="328"/>
      <c r="GG133" s="328"/>
      <c r="GH133" s="328"/>
      <c r="GI133" s="328"/>
      <c r="GJ133" s="328"/>
      <c r="GK133" s="328"/>
      <c r="GL133" s="328"/>
      <c r="GM133" s="328"/>
      <c r="GN133" s="328"/>
      <c r="GO133" s="328"/>
      <c r="GP133" s="328"/>
      <c r="GQ133" s="328"/>
      <c r="GR133" s="328"/>
      <c r="GT133" s="341"/>
      <c r="GU133" s="341"/>
      <c r="GV133" s="341"/>
      <c r="GW133" s="341"/>
      <c r="GX133" s="341"/>
      <c r="GY133" s="341"/>
      <c r="GZ133" s="341"/>
      <c r="HA133" s="341"/>
      <c r="HB133" s="341"/>
      <c r="HC133" s="341"/>
      <c r="HD133" s="341"/>
      <c r="HE133" s="341"/>
    </row>
    <row r="134" s="327" customFormat="true" ht="12.75" hidden="false" customHeight="false" outlineLevel="0" collapsed="false">
      <c r="A134" s="325" t="s">
        <v>373</v>
      </c>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6" t="n">
        <f aca="false">AD92+AD106+AD111+AD133</f>
        <v>92.1</v>
      </c>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c r="DO134" s="326"/>
      <c r="DP134" s="326"/>
      <c r="DQ134" s="326"/>
      <c r="DR134" s="326"/>
      <c r="DS134" s="326"/>
      <c r="DT134" s="326"/>
      <c r="DU134" s="326"/>
      <c r="DV134" s="326"/>
      <c r="DW134" s="326"/>
      <c r="DX134" s="326"/>
      <c r="DY134" s="326"/>
      <c r="DZ134" s="326"/>
      <c r="EA134" s="326"/>
      <c r="EB134" s="326"/>
      <c r="EC134" s="326"/>
      <c r="ED134" s="326"/>
      <c r="EE134" s="326"/>
      <c r="EF134" s="326"/>
      <c r="EG134" s="326"/>
      <c r="EH134" s="326"/>
      <c r="EI134" s="326"/>
      <c r="EJ134" s="326"/>
      <c r="EK134" s="326"/>
      <c r="EL134" s="326"/>
      <c r="EM134" s="326"/>
      <c r="EN134" s="326"/>
      <c r="EO134" s="326"/>
      <c r="EP134" s="326"/>
      <c r="EQ134" s="326"/>
      <c r="ER134" s="326"/>
      <c r="ES134" s="326"/>
      <c r="ET134" s="326"/>
      <c r="EU134" s="326"/>
      <c r="EV134" s="326"/>
      <c r="EW134" s="326"/>
      <c r="EX134" s="326"/>
      <c r="EY134" s="326"/>
      <c r="EZ134" s="326"/>
      <c r="FA134" s="326"/>
      <c r="FB134" s="326"/>
      <c r="FC134" s="326"/>
      <c r="FD134" s="326"/>
      <c r="FE134" s="326"/>
      <c r="FF134" s="326"/>
      <c r="FG134" s="326"/>
      <c r="FH134" s="326"/>
      <c r="FI134" s="326"/>
      <c r="FJ134" s="326"/>
      <c r="FK134" s="326" t="n">
        <f aca="false">FK92+FK106+FK111+FK133</f>
        <v>57857351.991996</v>
      </c>
      <c r="FL134" s="326"/>
      <c r="FM134" s="326"/>
      <c r="FO134" s="328"/>
      <c r="FP134" s="328"/>
      <c r="FQ134" s="328"/>
      <c r="FR134" s="328"/>
      <c r="FS134" s="328"/>
      <c r="FT134" s="328"/>
      <c r="FU134" s="328"/>
      <c r="FV134" s="328"/>
      <c r="FW134" s="328"/>
      <c r="FX134" s="328"/>
      <c r="FY134" s="328"/>
      <c r="FZ134" s="328"/>
      <c r="GA134" s="338"/>
      <c r="GB134" s="338"/>
      <c r="GC134" s="338"/>
      <c r="GD134" s="338"/>
      <c r="GE134" s="338"/>
      <c r="GF134" s="338"/>
      <c r="GG134" s="338"/>
      <c r="GH134" s="338"/>
      <c r="GI134" s="338"/>
      <c r="GJ134" s="338"/>
      <c r="GK134" s="338"/>
      <c r="GL134" s="338"/>
      <c r="GM134" s="338"/>
      <c r="GN134" s="338"/>
      <c r="GO134" s="338"/>
      <c r="GP134" s="338"/>
      <c r="GQ134" s="338"/>
      <c r="GR134" s="338"/>
      <c r="GS134" s="338"/>
      <c r="GT134" s="338"/>
      <c r="GU134" s="338"/>
      <c r="GV134" s="338"/>
      <c r="GW134" s="338"/>
      <c r="GY134" s="328"/>
      <c r="GZ134" s="328"/>
      <c r="HA134" s="328"/>
      <c r="HB134" s="328"/>
      <c r="HC134" s="328"/>
      <c r="HD134" s="328"/>
      <c r="HE134" s="328"/>
      <c r="HF134" s="328"/>
      <c r="HG134" s="328"/>
      <c r="HH134" s="328"/>
      <c r="HI134" s="328"/>
      <c r="HJ134" s="328"/>
      <c r="HK134" s="328"/>
      <c r="HL134" s="328"/>
      <c r="HM134" s="328"/>
      <c r="HN134" s="328"/>
      <c r="HO134" s="328"/>
      <c r="HP134" s="328"/>
      <c r="HQ134" s="328"/>
    </row>
    <row r="135" customFormat="false" ht="12.75" hidden="false" customHeight="false" outlineLevel="0" collapsed="false">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c r="AL135" s="332"/>
      <c r="AM135" s="332"/>
      <c r="AN135" s="332"/>
      <c r="AO135" s="332"/>
      <c r="AP135" s="332"/>
      <c r="AQ135" s="332"/>
      <c r="AR135" s="332"/>
      <c r="AS135" s="332"/>
      <c r="AT135" s="332"/>
      <c r="AU135" s="332"/>
      <c r="AV135" s="332"/>
      <c r="AW135" s="332"/>
      <c r="AX135" s="332"/>
      <c r="AY135" s="332"/>
      <c r="AZ135" s="332"/>
      <c r="BA135" s="332"/>
      <c r="BB135" s="332"/>
      <c r="BC135" s="332"/>
      <c r="BD135" s="332"/>
      <c r="BE135" s="332"/>
      <c r="BF135" s="332"/>
      <c r="BG135" s="332"/>
      <c r="BH135" s="332"/>
      <c r="BI135" s="332"/>
      <c r="BJ135" s="332"/>
      <c r="BK135" s="332"/>
      <c r="BL135" s="332"/>
      <c r="BM135" s="332"/>
      <c r="BN135" s="332"/>
      <c r="BO135" s="332"/>
      <c r="BP135" s="332"/>
      <c r="BQ135" s="332"/>
      <c r="BR135" s="332"/>
      <c r="BS135" s="332"/>
      <c r="BT135" s="332"/>
      <c r="BU135" s="332"/>
      <c r="BV135" s="332"/>
      <c r="BW135" s="332"/>
      <c r="BX135" s="332"/>
      <c r="BY135" s="332"/>
      <c r="BZ135" s="332"/>
      <c r="CA135" s="332"/>
      <c r="CB135" s="332"/>
      <c r="CC135" s="332"/>
      <c r="CD135" s="332"/>
      <c r="CE135" s="332"/>
      <c r="CF135" s="332"/>
      <c r="CG135" s="332"/>
      <c r="CH135" s="332"/>
      <c r="CI135" s="332"/>
      <c r="CJ135" s="332"/>
      <c r="CK135" s="332"/>
      <c r="CL135" s="332"/>
      <c r="CM135" s="332"/>
      <c r="CN135" s="332"/>
      <c r="CO135" s="332"/>
      <c r="CP135" s="332"/>
      <c r="CQ135" s="332"/>
      <c r="CR135" s="332"/>
      <c r="CS135" s="332"/>
      <c r="CT135" s="332"/>
      <c r="CU135" s="332"/>
      <c r="CV135" s="332"/>
      <c r="CW135" s="332"/>
      <c r="CX135" s="332"/>
      <c r="CY135" s="332"/>
      <c r="CZ135" s="332"/>
      <c r="DA135" s="332"/>
      <c r="DB135" s="332"/>
      <c r="DC135" s="332"/>
      <c r="DD135" s="332"/>
      <c r="DE135" s="332"/>
      <c r="DF135" s="332"/>
      <c r="DG135" s="332"/>
      <c r="DH135" s="332"/>
      <c r="DI135" s="332"/>
      <c r="DJ135" s="332"/>
      <c r="DK135" s="332"/>
      <c r="DL135" s="332"/>
      <c r="DM135" s="332"/>
      <c r="DN135" s="332"/>
      <c r="DO135" s="332"/>
      <c r="DP135" s="332"/>
      <c r="DQ135" s="332"/>
      <c r="DR135" s="332"/>
      <c r="DS135" s="332"/>
      <c r="DT135" s="332"/>
      <c r="DU135" s="332"/>
      <c r="DV135" s="332"/>
      <c r="DW135" s="332"/>
      <c r="DX135" s="332"/>
      <c r="DY135" s="332"/>
      <c r="DZ135" s="332"/>
      <c r="EA135" s="332"/>
      <c r="EB135" s="332"/>
      <c r="EC135" s="332"/>
      <c r="ED135" s="332"/>
      <c r="EE135" s="332"/>
      <c r="EF135" s="332"/>
      <c r="EG135" s="332"/>
      <c r="EH135" s="332"/>
      <c r="EI135" s="332"/>
      <c r="EJ135" s="332"/>
      <c r="EK135" s="332"/>
      <c r="EL135" s="332"/>
      <c r="EM135" s="332"/>
      <c r="EN135" s="332"/>
      <c r="EO135" s="332"/>
      <c r="EP135" s="332"/>
      <c r="EQ135" s="332"/>
      <c r="ER135" s="332"/>
      <c r="ES135" s="332"/>
      <c r="ET135" s="332"/>
      <c r="EU135" s="332"/>
      <c r="EV135" s="332"/>
      <c r="EW135" s="332"/>
      <c r="EX135" s="332"/>
      <c r="EY135" s="332"/>
      <c r="EZ135" s="332"/>
      <c r="FA135" s="332"/>
      <c r="FB135" s="332"/>
      <c r="FC135" s="332"/>
      <c r="FD135" s="332"/>
      <c r="FE135" s="332"/>
      <c r="FF135" s="332"/>
      <c r="FG135" s="332"/>
      <c r="FH135" s="332"/>
      <c r="FI135" s="332"/>
      <c r="FJ135" s="332"/>
      <c r="FK135" s="332"/>
    </row>
    <row r="136" s="306" customFormat="true" ht="15" hidden="false" customHeight="false" outlineLevel="0" collapsed="false">
      <c r="A136" s="305" t="s">
        <v>504</v>
      </c>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5"/>
      <c r="AZ136" s="305"/>
      <c r="BA136" s="305"/>
      <c r="BB136" s="305"/>
      <c r="BC136" s="305"/>
      <c r="BD136" s="305"/>
      <c r="BE136" s="305"/>
      <c r="BF136" s="305"/>
      <c r="BG136" s="305"/>
      <c r="BH136" s="305"/>
      <c r="BI136" s="305"/>
      <c r="BJ136" s="305"/>
      <c r="BK136" s="305"/>
      <c r="BL136" s="305"/>
      <c r="BM136" s="305"/>
      <c r="BN136" s="305"/>
      <c r="BO136" s="305"/>
      <c r="BP136" s="305"/>
      <c r="BQ136" s="305"/>
      <c r="BR136" s="305"/>
      <c r="BS136" s="305"/>
      <c r="BT136" s="305"/>
      <c r="BU136" s="305"/>
      <c r="BV136" s="305"/>
      <c r="BW136" s="305"/>
      <c r="BX136" s="305"/>
      <c r="BY136" s="305"/>
      <c r="BZ136" s="305"/>
      <c r="CA136" s="305"/>
      <c r="CB136" s="305"/>
      <c r="CC136" s="305"/>
      <c r="CD136" s="305"/>
      <c r="CE136" s="305"/>
      <c r="CF136" s="305"/>
      <c r="CG136" s="305"/>
      <c r="CH136" s="305"/>
      <c r="CI136" s="305"/>
      <c r="CJ136" s="305"/>
      <c r="CK136" s="305"/>
      <c r="CL136" s="305"/>
      <c r="CM136" s="305"/>
      <c r="CN136" s="305"/>
      <c r="CO136" s="305"/>
      <c r="CP136" s="305"/>
      <c r="CQ136" s="305"/>
      <c r="CR136" s="305"/>
      <c r="CS136" s="305"/>
      <c r="CT136" s="305"/>
      <c r="CU136" s="305"/>
      <c r="CV136" s="305"/>
      <c r="CW136" s="305"/>
      <c r="CX136" s="305"/>
      <c r="CY136" s="305"/>
      <c r="CZ136" s="305"/>
      <c r="DA136" s="305"/>
      <c r="DB136" s="305"/>
      <c r="DC136" s="305"/>
      <c r="DD136" s="305"/>
      <c r="DE136" s="305"/>
      <c r="DF136" s="305"/>
      <c r="DG136" s="305"/>
      <c r="DH136" s="305"/>
      <c r="DI136" s="305"/>
      <c r="DJ136" s="305"/>
      <c r="DK136" s="305"/>
      <c r="DL136" s="305"/>
      <c r="DM136" s="305"/>
      <c r="DN136" s="305"/>
      <c r="DO136" s="305"/>
      <c r="DP136" s="305"/>
      <c r="DQ136" s="305"/>
      <c r="DR136" s="305"/>
      <c r="DS136" s="305"/>
      <c r="DT136" s="305"/>
      <c r="DU136" s="305"/>
      <c r="DV136" s="305"/>
      <c r="DW136" s="305"/>
      <c r="DX136" s="305"/>
      <c r="DY136" s="305"/>
      <c r="DZ136" s="305"/>
      <c r="EA136" s="305"/>
      <c r="EB136" s="305"/>
      <c r="EC136" s="305"/>
      <c r="ED136" s="305"/>
      <c r="EE136" s="305"/>
      <c r="EF136" s="305"/>
      <c r="EG136" s="305"/>
      <c r="EH136" s="305"/>
      <c r="EI136" s="305"/>
      <c r="EJ136" s="305"/>
      <c r="EK136" s="305"/>
      <c r="EL136" s="305"/>
      <c r="EM136" s="305"/>
      <c r="EN136" s="305"/>
      <c r="EO136" s="305"/>
      <c r="EP136" s="305"/>
      <c r="EQ136" s="305"/>
      <c r="ER136" s="305"/>
      <c r="ES136" s="305"/>
      <c r="ET136" s="305"/>
      <c r="EU136" s="305"/>
      <c r="EV136" s="305"/>
      <c r="EW136" s="305"/>
      <c r="EX136" s="305"/>
      <c r="EY136" s="305"/>
      <c r="EZ136" s="305"/>
      <c r="FA136" s="305"/>
      <c r="FB136" s="305"/>
      <c r="FC136" s="305"/>
      <c r="FD136" s="305"/>
      <c r="FE136" s="305"/>
      <c r="FF136" s="305"/>
      <c r="FG136" s="305"/>
      <c r="FH136" s="305"/>
      <c r="FI136" s="305"/>
      <c r="FJ136" s="305"/>
    </row>
    <row r="137" s="306" customFormat="true" ht="15" hidden="false" customHeight="false" outlineLevel="0" collapsed="false">
      <c r="A137" s="307" t="s">
        <v>418</v>
      </c>
      <c r="B137" s="307"/>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307"/>
      <c r="AR137" s="307"/>
      <c r="AS137" s="307"/>
      <c r="AT137" s="307"/>
      <c r="AU137" s="307"/>
      <c r="AV137" s="307"/>
      <c r="AW137" s="307"/>
      <c r="AX137" s="307"/>
      <c r="AY137" s="307"/>
      <c r="AZ137" s="307"/>
      <c r="BA137" s="307"/>
      <c r="BB137" s="307"/>
      <c r="BC137" s="307"/>
      <c r="BD137" s="307"/>
      <c r="BE137" s="307"/>
      <c r="BF137" s="307"/>
      <c r="BG137" s="307"/>
      <c r="BH137" s="307"/>
      <c r="BI137" s="307"/>
      <c r="BJ137" s="307"/>
      <c r="BK137" s="307"/>
      <c r="BL137" s="307"/>
      <c r="BM137" s="307"/>
      <c r="BN137" s="307"/>
      <c r="BO137" s="307"/>
      <c r="BP137" s="307"/>
      <c r="BQ137" s="307"/>
      <c r="BR137" s="307"/>
      <c r="BS137" s="307"/>
      <c r="BT137" s="307"/>
      <c r="BU137" s="307"/>
      <c r="BV137" s="307"/>
      <c r="BW137" s="307"/>
      <c r="BX137" s="307"/>
      <c r="BY137" s="307"/>
      <c r="BZ137" s="307"/>
      <c r="CA137" s="307"/>
      <c r="CB137" s="307"/>
      <c r="CC137" s="307"/>
      <c r="CD137" s="307"/>
      <c r="CE137" s="307"/>
      <c r="CF137" s="307"/>
      <c r="CG137" s="307"/>
      <c r="CH137" s="307"/>
      <c r="CI137" s="307"/>
      <c r="CJ137" s="307"/>
      <c r="CK137" s="307"/>
      <c r="CL137" s="307"/>
      <c r="CM137" s="307"/>
      <c r="CN137" s="307"/>
      <c r="CO137" s="307"/>
      <c r="CP137" s="307"/>
      <c r="CQ137" s="307"/>
      <c r="CR137" s="307"/>
      <c r="CS137" s="307"/>
      <c r="CT137" s="307"/>
      <c r="CU137" s="307"/>
      <c r="CV137" s="307"/>
      <c r="CW137" s="307"/>
      <c r="CX137" s="307"/>
      <c r="CY137" s="307"/>
      <c r="CZ137" s="307"/>
      <c r="DA137" s="307"/>
      <c r="DB137" s="307"/>
      <c r="DC137" s="307"/>
      <c r="DD137" s="307"/>
      <c r="DE137" s="307"/>
      <c r="DF137" s="307"/>
      <c r="DG137" s="307"/>
      <c r="DH137" s="307"/>
      <c r="DI137" s="307"/>
      <c r="DJ137" s="307"/>
      <c r="DK137" s="307"/>
      <c r="DL137" s="307"/>
      <c r="DM137" s="307"/>
      <c r="DN137" s="307"/>
      <c r="DO137" s="307"/>
      <c r="DP137" s="307"/>
      <c r="DQ137" s="307"/>
      <c r="DR137" s="307"/>
      <c r="DS137" s="307"/>
      <c r="DT137" s="307"/>
      <c r="DU137" s="307"/>
      <c r="DV137" s="307"/>
      <c r="DW137" s="307"/>
      <c r="DX137" s="307"/>
      <c r="DY137" s="307"/>
      <c r="DZ137" s="307"/>
      <c r="EA137" s="307"/>
      <c r="EB137" s="307"/>
      <c r="EC137" s="307"/>
      <c r="ED137" s="307"/>
      <c r="EE137" s="307"/>
      <c r="EF137" s="307"/>
      <c r="EG137" s="307"/>
      <c r="EH137" s="307"/>
      <c r="EI137" s="307"/>
      <c r="EJ137" s="307"/>
      <c r="EK137" s="307"/>
      <c r="EL137" s="307"/>
      <c r="EM137" s="307"/>
      <c r="EN137" s="307"/>
      <c r="EO137" s="307"/>
      <c r="EP137" s="307"/>
      <c r="EQ137" s="307"/>
      <c r="ER137" s="307"/>
      <c r="ES137" s="307"/>
      <c r="ET137" s="307"/>
      <c r="EU137" s="307"/>
      <c r="EV137" s="307"/>
      <c r="EW137" s="307"/>
      <c r="EX137" s="307"/>
      <c r="EY137" s="307"/>
      <c r="EZ137" s="307"/>
      <c r="FA137" s="307"/>
      <c r="FB137" s="307"/>
      <c r="FC137" s="307"/>
      <c r="FD137" s="307"/>
      <c r="FE137" s="307"/>
      <c r="FF137" s="307"/>
      <c r="FG137" s="307"/>
      <c r="FH137" s="307"/>
      <c r="FI137" s="307"/>
      <c r="FJ137" s="307"/>
      <c r="FK137" s="307"/>
      <c r="FL137" s="307"/>
      <c r="FM137" s="307"/>
      <c r="FN137" s="307"/>
      <c r="FO137" s="307"/>
      <c r="FP137" s="307"/>
      <c r="FQ137" s="307"/>
      <c r="FR137" s="307"/>
      <c r="FS137" s="307"/>
      <c r="FT137" s="307"/>
      <c r="FU137" s="307"/>
      <c r="FV137" s="307"/>
      <c r="FW137" s="307"/>
      <c r="FX137" s="307"/>
      <c r="FY137" s="307"/>
      <c r="FZ137" s="307"/>
      <c r="GA137" s="307"/>
      <c r="GB137" s="307"/>
    </row>
    <row r="138" s="306" customFormat="true" ht="15" hidden="false" customHeight="false" outlineLevel="0" collapsed="false">
      <c r="A138" s="307" t="s">
        <v>419</v>
      </c>
      <c r="B138" s="307"/>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c r="EZ138" s="307"/>
      <c r="FA138" s="307"/>
      <c r="FB138" s="307"/>
      <c r="FC138" s="307"/>
      <c r="FD138" s="307"/>
      <c r="FE138" s="307"/>
      <c r="FF138" s="307"/>
      <c r="FG138" s="307"/>
      <c r="FH138" s="307"/>
      <c r="FI138" s="307"/>
      <c r="FJ138" s="307"/>
      <c r="FK138" s="307"/>
      <c r="FL138" s="307"/>
      <c r="FM138" s="307"/>
      <c r="FN138" s="307"/>
      <c r="FO138" s="307"/>
      <c r="FP138" s="307"/>
      <c r="FQ138" s="307"/>
      <c r="FR138" s="307"/>
      <c r="FS138" s="307"/>
      <c r="FT138" s="307"/>
      <c r="FU138" s="307"/>
      <c r="FV138" s="307"/>
      <c r="FW138" s="307"/>
      <c r="FX138" s="307"/>
      <c r="FY138" s="307"/>
      <c r="FZ138" s="307"/>
      <c r="GA138" s="307"/>
      <c r="GB138" s="307"/>
    </row>
    <row r="139" s="307" customFormat="true" ht="14.25" hidden="false" customHeight="false" outlineLevel="0" collapsed="false">
      <c r="A139" s="307" t="s">
        <v>420</v>
      </c>
      <c r="AC139" s="308" t="s">
        <v>421</v>
      </c>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08"/>
      <c r="DI139" s="308"/>
      <c r="DJ139" s="308"/>
      <c r="DK139" s="308"/>
      <c r="DL139" s="308"/>
      <c r="DM139" s="308"/>
      <c r="DN139" s="308"/>
      <c r="DO139" s="308"/>
      <c r="DP139" s="308"/>
      <c r="DQ139" s="308"/>
      <c r="DR139" s="308"/>
      <c r="DS139" s="308"/>
      <c r="DT139" s="308"/>
      <c r="DU139" s="308"/>
      <c r="DV139" s="308"/>
      <c r="DW139" s="308"/>
      <c r="DX139" s="308"/>
      <c r="DY139" s="308"/>
      <c r="DZ139" s="308"/>
      <c r="EA139" s="308"/>
      <c r="EB139" s="308"/>
      <c r="EC139" s="308"/>
      <c r="ED139" s="308"/>
      <c r="EE139" s="308"/>
      <c r="EF139" s="308"/>
      <c r="EG139" s="308"/>
      <c r="EH139" s="308"/>
      <c r="EI139" s="308"/>
      <c r="EJ139" s="308"/>
      <c r="EK139" s="308"/>
      <c r="EL139" s="308"/>
      <c r="EM139" s="308"/>
      <c r="EN139" s="308"/>
      <c r="EO139" s="308"/>
      <c r="EP139" s="308"/>
      <c r="EQ139" s="308"/>
      <c r="ER139" s="308"/>
      <c r="ES139" s="308"/>
      <c r="ET139" s="308"/>
      <c r="EU139" s="308"/>
      <c r="EV139" s="308"/>
      <c r="EW139" s="308"/>
      <c r="EX139" s="308"/>
      <c r="EY139" s="308"/>
      <c r="EZ139" s="308"/>
      <c r="FA139" s="308"/>
      <c r="FB139" s="308"/>
      <c r="FC139" s="308"/>
      <c r="FD139" s="308"/>
      <c r="FE139" s="308"/>
      <c r="FF139" s="308"/>
      <c r="FG139" s="308"/>
      <c r="FH139" s="308"/>
      <c r="FI139" s="308"/>
      <c r="FJ139" s="308"/>
    </row>
    <row r="140" s="309" customFormat="true" ht="15" hidden="false" customHeight="false" outlineLevel="0" collapsed="false"/>
    <row r="141" s="307" customFormat="true" ht="24" hidden="false" customHeight="true" outlineLevel="0" collapsed="false">
      <c r="A141" s="307" t="s">
        <v>422</v>
      </c>
      <c r="AU141" s="333" t="s">
        <v>423</v>
      </c>
      <c r="AV141" s="333"/>
      <c r="AW141" s="333"/>
      <c r="AX141" s="333"/>
      <c r="AY141" s="333"/>
      <c r="AZ141" s="333"/>
      <c r="BA141" s="333"/>
      <c r="BB141" s="333"/>
      <c r="BC141" s="333"/>
      <c r="BD141" s="333"/>
      <c r="BE141" s="333"/>
      <c r="BF141" s="333"/>
      <c r="BG141" s="333"/>
      <c r="BH141" s="333"/>
      <c r="BI141" s="333"/>
      <c r="BJ141" s="333"/>
      <c r="BK141" s="333"/>
      <c r="BL141" s="333"/>
      <c r="BM141" s="333"/>
      <c r="BN141" s="333"/>
      <c r="BO141" s="333"/>
      <c r="BP141" s="333"/>
      <c r="BQ141" s="333"/>
      <c r="BR141" s="333"/>
      <c r="BS141" s="333"/>
      <c r="BT141" s="333"/>
      <c r="BU141" s="333"/>
      <c r="BV141" s="333"/>
      <c r="BW141" s="333"/>
      <c r="BX141" s="333"/>
      <c r="BY141" s="333"/>
      <c r="BZ141" s="333"/>
      <c r="CA141" s="333"/>
      <c r="CB141" s="333"/>
      <c r="CC141" s="333"/>
      <c r="CD141" s="333"/>
      <c r="CE141" s="333"/>
      <c r="CF141" s="333"/>
      <c r="CG141" s="333"/>
      <c r="CH141" s="333"/>
      <c r="CI141" s="333"/>
      <c r="CJ141" s="333"/>
      <c r="CK141" s="333"/>
      <c r="CL141" s="333"/>
      <c r="CM141" s="333"/>
      <c r="CN141" s="333"/>
      <c r="CO141" s="333"/>
      <c r="CP141" s="333"/>
      <c r="CQ141" s="333"/>
      <c r="CR141" s="333"/>
      <c r="CS141" s="333"/>
      <c r="CT141" s="333"/>
      <c r="CU141" s="333"/>
      <c r="CV141" s="333"/>
      <c r="CW141" s="333"/>
      <c r="CX141" s="333"/>
      <c r="CY141" s="333"/>
      <c r="CZ141" s="333"/>
      <c r="DA141" s="333"/>
      <c r="DB141" s="333"/>
      <c r="DC141" s="333"/>
      <c r="DD141" s="333"/>
      <c r="DE141" s="333"/>
      <c r="DF141" s="333"/>
      <c r="DG141" s="333"/>
      <c r="DH141" s="333"/>
      <c r="DI141" s="333"/>
      <c r="DJ141" s="333"/>
      <c r="DK141" s="333"/>
      <c r="DL141" s="333"/>
      <c r="DM141" s="333"/>
      <c r="DN141" s="333"/>
      <c r="DO141" s="333"/>
      <c r="DP141" s="333"/>
      <c r="DQ141" s="333"/>
      <c r="DR141" s="333"/>
      <c r="DS141" s="333"/>
      <c r="DT141" s="333"/>
      <c r="DU141" s="333"/>
      <c r="DV141" s="333"/>
      <c r="DW141" s="333"/>
      <c r="DX141" s="333"/>
      <c r="DY141" s="333"/>
      <c r="DZ141" s="333"/>
      <c r="EA141" s="333"/>
      <c r="EB141" s="333"/>
      <c r="EC141" s="333"/>
      <c r="ED141" s="333"/>
      <c r="EE141" s="333"/>
      <c r="EF141" s="333"/>
      <c r="EG141" s="333"/>
      <c r="EH141" s="333"/>
      <c r="EI141" s="333"/>
      <c r="EJ141" s="333"/>
      <c r="EK141" s="333"/>
      <c r="EL141" s="333"/>
      <c r="EM141" s="333"/>
      <c r="EN141" s="333"/>
      <c r="EO141" s="333"/>
      <c r="EP141" s="333"/>
      <c r="EQ141" s="333"/>
      <c r="ER141" s="333"/>
      <c r="ES141" s="333"/>
      <c r="ET141" s="333"/>
      <c r="EU141" s="333"/>
      <c r="EV141" s="333"/>
      <c r="EW141" s="333"/>
      <c r="EX141" s="333"/>
      <c r="EY141" s="333"/>
      <c r="EZ141" s="333"/>
      <c r="FA141" s="333"/>
      <c r="FB141" s="333"/>
      <c r="FC141" s="333"/>
      <c r="FD141" s="333"/>
      <c r="FE141" s="333"/>
      <c r="FF141" s="333"/>
      <c r="FG141" s="333"/>
      <c r="FH141" s="333"/>
      <c r="FI141" s="333"/>
      <c r="FJ141" s="333"/>
    </row>
    <row r="142" s="312" customFormat="true" ht="12.75" hidden="false" customHeight="true" outlineLevel="0" collapsed="false">
      <c r="A142" s="311" t="s">
        <v>387</v>
      </c>
      <c r="B142" s="311"/>
      <c r="C142" s="311"/>
      <c r="D142" s="311"/>
      <c r="E142" s="311"/>
      <c r="F142" s="311"/>
      <c r="G142" s="311" t="s">
        <v>424</v>
      </c>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t="s">
        <v>425</v>
      </c>
      <c r="AE142" s="311"/>
      <c r="AF142" s="311"/>
      <c r="AG142" s="311"/>
      <c r="AH142" s="311"/>
      <c r="AI142" s="311"/>
      <c r="AJ142" s="311"/>
      <c r="AK142" s="311"/>
      <c r="AL142" s="311"/>
      <c r="AM142" s="311"/>
      <c r="AN142" s="311"/>
      <c r="AO142" s="311"/>
      <c r="AP142" s="311"/>
      <c r="AQ142" s="311"/>
      <c r="AR142" s="311"/>
      <c r="AS142" s="311"/>
      <c r="AT142" s="311" t="s">
        <v>426</v>
      </c>
      <c r="AU142" s="311"/>
      <c r="AV142" s="311"/>
      <c r="AW142" s="311"/>
      <c r="AX142" s="311"/>
      <c r="AY142" s="311"/>
      <c r="AZ142" s="311"/>
      <c r="BA142" s="311"/>
      <c r="BB142" s="311"/>
      <c r="BC142" s="311"/>
      <c r="BD142" s="311"/>
      <c r="BE142" s="311"/>
      <c r="BF142" s="311"/>
      <c r="BG142" s="311"/>
      <c r="BH142" s="311"/>
      <c r="BI142" s="311"/>
      <c r="BJ142" s="311"/>
      <c r="BK142" s="311"/>
      <c r="BL142" s="311"/>
      <c r="BM142" s="311"/>
      <c r="BN142" s="311"/>
      <c r="BO142" s="311"/>
      <c r="BP142" s="311"/>
      <c r="BQ142" s="311"/>
      <c r="BR142" s="311"/>
      <c r="BS142" s="311"/>
      <c r="BT142" s="311"/>
      <c r="BU142" s="311"/>
      <c r="BV142" s="311"/>
      <c r="BW142" s="311"/>
      <c r="BX142" s="311"/>
      <c r="BY142" s="311"/>
      <c r="BZ142" s="311"/>
      <c r="CA142" s="311"/>
      <c r="CB142" s="311"/>
      <c r="CC142" s="311"/>
      <c r="CD142" s="311"/>
      <c r="CE142" s="311"/>
      <c r="CF142" s="311"/>
      <c r="CG142" s="311"/>
      <c r="CH142" s="311"/>
      <c r="CI142" s="311"/>
      <c r="CJ142" s="311"/>
      <c r="CK142" s="311"/>
      <c r="CL142" s="311"/>
      <c r="CM142" s="311"/>
      <c r="CN142" s="311"/>
      <c r="CO142" s="311"/>
      <c r="CP142" s="311"/>
      <c r="CQ142" s="311"/>
      <c r="CR142" s="311"/>
      <c r="CS142" s="311"/>
      <c r="CT142" s="311"/>
      <c r="CU142" s="311"/>
      <c r="CV142" s="311"/>
      <c r="CW142" s="311"/>
      <c r="CX142" s="311"/>
      <c r="CY142" s="311"/>
      <c r="CZ142" s="311"/>
      <c r="DA142" s="311"/>
      <c r="DB142" s="311"/>
      <c r="DC142" s="311"/>
      <c r="DD142" s="311"/>
      <c r="DE142" s="311"/>
      <c r="DF142" s="311"/>
      <c r="DG142" s="311"/>
      <c r="DH142" s="311"/>
      <c r="DI142" s="311"/>
      <c r="DJ142" s="311"/>
      <c r="DK142" s="311"/>
      <c r="DL142" s="311"/>
      <c r="DM142" s="311"/>
      <c r="DN142" s="311" t="s">
        <v>453</v>
      </c>
      <c r="DO142" s="311"/>
      <c r="DP142" s="311"/>
      <c r="DQ142" s="311"/>
      <c r="DR142" s="311"/>
      <c r="DS142" s="311"/>
      <c r="DT142" s="311"/>
      <c r="DU142" s="311"/>
      <c r="DV142" s="311"/>
      <c r="DW142" s="311"/>
      <c r="DX142" s="311"/>
      <c r="DY142" s="311"/>
      <c r="DZ142" s="311"/>
      <c r="EA142" s="311"/>
      <c r="EB142" s="311"/>
      <c r="EC142" s="311"/>
      <c r="ED142" s="311" t="s">
        <v>427</v>
      </c>
      <c r="EE142" s="311"/>
      <c r="EF142" s="311"/>
      <c r="EG142" s="311"/>
      <c r="EH142" s="311"/>
      <c r="EI142" s="311"/>
      <c r="EJ142" s="311"/>
      <c r="EK142" s="311"/>
      <c r="EL142" s="311"/>
      <c r="EM142" s="311"/>
      <c r="EN142" s="311"/>
      <c r="EO142" s="311"/>
      <c r="EP142" s="311"/>
      <c r="EQ142" s="311"/>
      <c r="ER142" s="311"/>
      <c r="ES142" s="311"/>
      <c r="ET142" s="311" t="s">
        <v>428</v>
      </c>
      <c r="EU142" s="311"/>
      <c r="EV142" s="311"/>
      <c r="EW142" s="311"/>
      <c r="EX142" s="311"/>
      <c r="EY142" s="311"/>
      <c r="EZ142" s="311"/>
      <c r="FA142" s="311"/>
      <c r="FB142" s="311"/>
      <c r="FC142" s="311"/>
      <c r="FD142" s="311"/>
      <c r="FE142" s="311"/>
      <c r="FF142" s="311"/>
      <c r="FG142" s="311"/>
      <c r="FH142" s="311"/>
      <c r="FI142" s="311"/>
      <c r="FJ142" s="311"/>
      <c r="FK142" s="311" t="s">
        <v>429</v>
      </c>
      <c r="FL142" s="311"/>
      <c r="FM142" s="311"/>
    </row>
    <row r="143" s="312" customFormat="true" ht="24.75" hidden="false" customHeight="true" outlineLevel="0" collapsed="false">
      <c r="A143" s="311"/>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t="s">
        <v>430</v>
      </c>
      <c r="AU143" s="311"/>
      <c r="AV143" s="311"/>
      <c r="AW143" s="311"/>
      <c r="AX143" s="311"/>
      <c r="AY143" s="311"/>
      <c r="AZ143" s="311"/>
      <c r="BA143" s="311"/>
      <c r="BB143" s="311"/>
      <c r="BC143" s="311"/>
      <c r="BD143" s="311"/>
      <c r="BE143" s="311"/>
      <c r="BF143" s="311"/>
      <c r="BG143" s="311"/>
      <c r="BH143" s="311"/>
      <c r="BI143" s="311"/>
      <c r="BJ143" s="311"/>
      <c r="BK143" s="311" t="s">
        <v>51</v>
      </c>
      <c r="BL143" s="311"/>
      <c r="BM143" s="311"/>
      <c r="BN143" s="311"/>
      <c r="BO143" s="311"/>
      <c r="BP143" s="311"/>
      <c r="BQ143" s="311"/>
      <c r="BR143" s="311"/>
      <c r="BS143" s="311"/>
      <c r="BT143" s="311"/>
      <c r="BU143" s="311"/>
      <c r="BV143" s="311"/>
      <c r="BW143" s="311"/>
      <c r="BX143" s="311"/>
      <c r="BY143" s="311"/>
      <c r="BZ143" s="311"/>
      <c r="CA143" s="311"/>
      <c r="CB143" s="311"/>
      <c r="CC143" s="311"/>
      <c r="CD143" s="311"/>
      <c r="CE143" s="311"/>
      <c r="CF143" s="311"/>
      <c r="CG143" s="311"/>
      <c r="CH143" s="311"/>
      <c r="CI143" s="311"/>
      <c r="CJ143" s="311"/>
      <c r="CK143" s="311"/>
      <c r="CL143" s="311"/>
      <c r="CM143" s="311"/>
      <c r="CN143" s="311"/>
      <c r="CO143" s="311"/>
      <c r="CP143" s="311"/>
      <c r="CQ143" s="311"/>
      <c r="CR143" s="311"/>
      <c r="CS143" s="311"/>
      <c r="CT143" s="311"/>
      <c r="CU143" s="311"/>
      <c r="CV143" s="311"/>
      <c r="CW143" s="311"/>
      <c r="CX143" s="311"/>
      <c r="CY143" s="311"/>
      <c r="CZ143" s="311"/>
      <c r="DA143" s="311"/>
      <c r="DB143" s="311"/>
      <c r="DC143" s="311"/>
      <c r="DD143" s="311"/>
      <c r="DE143" s="311"/>
      <c r="DF143" s="311"/>
      <c r="DG143" s="311"/>
      <c r="DH143" s="311"/>
      <c r="DI143" s="311"/>
      <c r="DJ143" s="311"/>
      <c r="DK143" s="311"/>
      <c r="DL143" s="311"/>
      <c r="DM143" s="311"/>
      <c r="DN143" s="311"/>
      <c r="DO143" s="311"/>
      <c r="DP143" s="311"/>
      <c r="DQ143" s="311"/>
      <c r="DR143" s="311"/>
      <c r="DS143" s="311"/>
      <c r="DT143" s="311"/>
      <c r="DU143" s="311"/>
      <c r="DV143" s="311"/>
      <c r="DW143" s="311"/>
      <c r="DX143" s="311"/>
      <c r="DY143" s="311"/>
      <c r="DZ143" s="311"/>
      <c r="EA143" s="311"/>
      <c r="EB143" s="311"/>
      <c r="EC143" s="311"/>
      <c r="ED143" s="311"/>
      <c r="EE143" s="311"/>
      <c r="EF143" s="311"/>
      <c r="EG143" s="311"/>
      <c r="EH143" s="311"/>
      <c r="EI143" s="311"/>
      <c r="EJ143" s="311"/>
      <c r="EK143" s="311"/>
      <c r="EL143" s="311"/>
      <c r="EM143" s="311"/>
      <c r="EN143" s="311"/>
      <c r="EO143" s="311"/>
      <c r="EP143" s="311"/>
      <c r="EQ143" s="311"/>
      <c r="ER143" s="311"/>
      <c r="ES143" s="311"/>
      <c r="ET143" s="311"/>
      <c r="EU143" s="311"/>
      <c r="EV143" s="311"/>
      <c r="EW143" s="311"/>
      <c r="EX143" s="311"/>
      <c r="EY143" s="311"/>
      <c r="EZ143" s="311"/>
      <c r="FA143" s="311"/>
      <c r="FB143" s="311"/>
      <c r="FC143" s="311"/>
      <c r="FD143" s="311"/>
      <c r="FE143" s="311"/>
      <c r="FF143" s="311"/>
      <c r="FG143" s="311"/>
      <c r="FH143" s="311"/>
      <c r="FI143" s="311"/>
      <c r="FJ143" s="311"/>
      <c r="FK143" s="311"/>
      <c r="FL143" s="311"/>
      <c r="FM143" s="311"/>
    </row>
    <row r="144" s="312" customFormat="true" ht="45.75" hidden="false" customHeight="true" outlineLevel="0" collapsed="false">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t="s">
        <v>431</v>
      </c>
      <c r="BL144" s="311"/>
      <c r="BM144" s="311"/>
      <c r="BN144" s="311"/>
      <c r="BO144" s="311"/>
      <c r="BP144" s="311"/>
      <c r="BQ144" s="311"/>
      <c r="BR144" s="311"/>
      <c r="BS144" s="311"/>
      <c r="BT144" s="311"/>
      <c r="BU144" s="311"/>
      <c r="BV144" s="311"/>
      <c r="BW144" s="311"/>
      <c r="BX144" s="311"/>
      <c r="BY144" s="311"/>
      <c r="BZ144" s="311"/>
      <c r="CA144" s="311"/>
      <c r="CB144" s="311"/>
      <c r="CC144" s="311" t="s">
        <v>432</v>
      </c>
      <c r="CD144" s="311"/>
      <c r="CE144" s="311"/>
      <c r="CF144" s="311"/>
      <c r="CG144" s="311"/>
      <c r="CH144" s="311"/>
      <c r="CI144" s="311"/>
      <c r="CJ144" s="311"/>
      <c r="CK144" s="311"/>
      <c r="CL144" s="311"/>
      <c r="CM144" s="311"/>
      <c r="CN144" s="311"/>
      <c r="CO144" s="311"/>
      <c r="CP144" s="311"/>
      <c r="CQ144" s="311"/>
      <c r="CR144" s="311"/>
      <c r="CS144" s="311"/>
      <c r="CT144" s="311"/>
      <c r="CU144" s="311"/>
      <c r="CV144" s="311" t="s">
        <v>433</v>
      </c>
      <c r="CW144" s="311"/>
      <c r="CX144" s="311"/>
      <c r="CY144" s="311"/>
      <c r="CZ144" s="311"/>
      <c r="DA144" s="311"/>
      <c r="DB144" s="311"/>
      <c r="DC144" s="311"/>
      <c r="DD144" s="311"/>
      <c r="DE144" s="311"/>
      <c r="DF144" s="311"/>
      <c r="DG144" s="311"/>
      <c r="DH144" s="311"/>
      <c r="DI144" s="311"/>
      <c r="DJ144" s="311"/>
      <c r="DK144" s="311"/>
      <c r="DL144" s="311"/>
      <c r="DM144" s="311"/>
      <c r="DN144" s="311"/>
      <c r="DO144" s="311"/>
      <c r="DP144" s="311"/>
      <c r="DQ144" s="311"/>
      <c r="DR144" s="311"/>
      <c r="DS144" s="311"/>
      <c r="DT144" s="311"/>
      <c r="DU144" s="311"/>
      <c r="DV144" s="311"/>
      <c r="DW144" s="311"/>
      <c r="DX144" s="311"/>
      <c r="DY144" s="311"/>
      <c r="DZ144" s="311"/>
      <c r="EA144" s="311"/>
      <c r="EB144" s="311"/>
      <c r="EC144" s="311"/>
      <c r="ED144" s="311"/>
      <c r="EE144" s="311"/>
      <c r="EF144" s="311"/>
      <c r="EG144" s="311"/>
      <c r="EH144" s="311"/>
      <c r="EI144" s="311"/>
      <c r="EJ144" s="311"/>
      <c r="EK144" s="311"/>
      <c r="EL144" s="311"/>
      <c r="EM144" s="311"/>
      <c r="EN144" s="311"/>
      <c r="EO144" s="311"/>
      <c r="EP144" s="311"/>
      <c r="EQ144" s="311"/>
      <c r="ER144" s="311"/>
      <c r="ES144" s="311"/>
      <c r="ET144" s="311"/>
      <c r="EU144" s="311"/>
      <c r="EV144" s="311"/>
      <c r="EW144" s="311"/>
      <c r="EX144" s="311"/>
      <c r="EY144" s="311"/>
      <c r="EZ144" s="311"/>
      <c r="FA144" s="311"/>
      <c r="FB144" s="311"/>
      <c r="FC144" s="311"/>
      <c r="FD144" s="311"/>
      <c r="FE144" s="311"/>
      <c r="FF144" s="311"/>
      <c r="FG144" s="311"/>
      <c r="FH144" s="311"/>
      <c r="FI144" s="311"/>
      <c r="FJ144" s="311"/>
      <c r="FK144" s="311"/>
      <c r="FL144" s="311"/>
      <c r="FM144" s="311"/>
    </row>
    <row r="145" s="314" customFormat="true" ht="12.75" hidden="false" customHeight="false" outlineLevel="0" collapsed="false">
      <c r="A145" s="313" t="n">
        <v>1</v>
      </c>
      <c r="B145" s="313"/>
      <c r="C145" s="313"/>
      <c r="D145" s="313"/>
      <c r="E145" s="313"/>
      <c r="F145" s="313"/>
      <c r="G145" s="313" t="n">
        <v>2</v>
      </c>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t="n">
        <v>3</v>
      </c>
      <c r="AE145" s="313"/>
      <c r="AF145" s="313"/>
      <c r="AG145" s="313"/>
      <c r="AH145" s="313"/>
      <c r="AI145" s="313"/>
      <c r="AJ145" s="313"/>
      <c r="AK145" s="313"/>
      <c r="AL145" s="313"/>
      <c r="AM145" s="313"/>
      <c r="AN145" s="313"/>
      <c r="AO145" s="313"/>
      <c r="AP145" s="313"/>
      <c r="AQ145" s="313"/>
      <c r="AR145" s="313"/>
      <c r="AS145" s="313"/>
      <c r="AT145" s="313" t="n">
        <v>4</v>
      </c>
      <c r="AU145" s="313"/>
      <c r="AV145" s="313"/>
      <c r="AW145" s="313"/>
      <c r="AX145" s="313"/>
      <c r="AY145" s="313"/>
      <c r="AZ145" s="313"/>
      <c r="BA145" s="313"/>
      <c r="BB145" s="313"/>
      <c r="BC145" s="313"/>
      <c r="BD145" s="313"/>
      <c r="BE145" s="313"/>
      <c r="BF145" s="313"/>
      <c r="BG145" s="313"/>
      <c r="BH145" s="313"/>
      <c r="BI145" s="313"/>
      <c r="BJ145" s="313"/>
      <c r="BK145" s="313" t="n">
        <v>5</v>
      </c>
      <c r="BL145" s="313"/>
      <c r="BM145" s="313"/>
      <c r="BN145" s="313"/>
      <c r="BO145" s="313"/>
      <c r="BP145" s="313"/>
      <c r="BQ145" s="313"/>
      <c r="BR145" s="313"/>
      <c r="BS145" s="313"/>
      <c r="BT145" s="313"/>
      <c r="BU145" s="313"/>
      <c r="BV145" s="313"/>
      <c r="BW145" s="313"/>
      <c r="BX145" s="313"/>
      <c r="BY145" s="313"/>
      <c r="BZ145" s="313"/>
      <c r="CA145" s="313"/>
      <c r="CB145" s="313"/>
      <c r="CC145" s="313" t="n">
        <v>6</v>
      </c>
      <c r="CD145" s="313"/>
      <c r="CE145" s="313"/>
      <c r="CF145" s="313"/>
      <c r="CG145" s="313"/>
      <c r="CH145" s="313"/>
      <c r="CI145" s="313"/>
      <c r="CJ145" s="313"/>
      <c r="CK145" s="313"/>
      <c r="CL145" s="313"/>
      <c r="CM145" s="313"/>
      <c r="CN145" s="313"/>
      <c r="CO145" s="313"/>
      <c r="CP145" s="313"/>
      <c r="CQ145" s="313"/>
      <c r="CR145" s="313"/>
      <c r="CS145" s="313"/>
      <c r="CT145" s="313"/>
      <c r="CU145" s="313"/>
      <c r="CV145" s="313" t="n">
        <v>7</v>
      </c>
      <c r="CW145" s="313"/>
      <c r="CX145" s="313"/>
      <c r="CY145" s="313"/>
      <c r="CZ145" s="313"/>
      <c r="DA145" s="313"/>
      <c r="DB145" s="313"/>
      <c r="DC145" s="313"/>
      <c r="DD145" s="313"/>
      <c r="DE145" s="313"/>
      <c r="DF145" s="313"/>
      <c r="DG145" s="313"/>
      <c r="DH145" s="313"/>
      <c r="DI145" s="313"/>
      <c r="DJ145" s="313"/>
      <c r="DK145" s="313"/>
      <c r="DL145" s="313"/>
      <c r="DM145" s="313"/>
      <c r="DN145" s="313" t="n">
        <v>8</v>
      </c>
      <c r="DO145" s="313"/>
      <c r="DP145" s="313"/>
      <c r="DQ145" s="313"/>
      <c r="DR145" s="313"/>
      <c r="DS145" s="313"/>
      <c r="DT145" s="313"/>
      <c r="DU145" s="313"/>
      <c r="DV145" s="313"/>
      <c r="DW145" s="313"/>
      <c r="DX145" s="313"/>
      <c r="DY145" s="313"/>
      <c r="DZ145" s="313"/>
      <c r="EA145" s="313"/>
      <c r="EB145" s="313"/>
      <c r="EC145" s="313"/>
      <c r="ED145" s="313" t="n">
        <v>9</v>
      </c>
      <c r="EE145" s="313"/>
      <c r="EF145" s="313"/>
      <c r="EG145" s="313"/>
      <c r="EH145" s="313"/>
      <c r="EI145" s="313"/>
      <c r="EJ145" s="313"/>
      <c r="EK145" s="313"/>
      <c r="EL145" s="313"/>
      <c r="EM145" s="313"/>
      <c r="EN145" s="313"/>
      <c r="EO145" s="313"/>
      <c r="EP145" s="313"/>
      <c r="EQ145" s="313"/>
      <c r="ER145" s="313"/>
      <c r="ES145" s="313"/>
      <c r="ET145" s="313" t="n">
        <v>10</v>
      </c>
      <c r="EU145" s="313"/>
      <c r="EV145" s="313"/>
      <c r="EW145" s="313"/>
      <c r="EX145" s="313"/>
      <c r="EY145" s="313"/>
      <c r="EZ145" s="313"/>
      <c r="FA145" s="313"/>
      <c r="FB145" s="313"/>
      <c r="FC145" s="313"/>
      <c r="FD145" s="313"/>
      <c r="FE145" s="313"/>
      <c r="FF145" s="313"/>
      <c r="FG145" s="313"/>
      <c r="FH145" s="313"/>
      <c r="FI145" s="313"/>
      <c r="FJ145" s="313"/>
      <c r="FK145" s="313" t="n">
        <v>11</v>
      </c>
      <c r="FL145" s="313"/>
      <c r="FM145" s="313"/>
    </row>
    <row r="146" s="327" customFormat="true" ht="15" hidden="false" customHeight="true" outlineLevel="0" collapsed="false">
      <c r="A146" s="334" t="s">
        <v>434</v>
      </c>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c r="BD146" s="334"/>
      <c r="BE146" s="334"/>
      <c r="BF146" s="334"/>
      <c r="BG146" s="334"/>
      <c r="BH146" s="334"/>
      <c r="BI146" s="334"/>
      <c r="BJ146" s="334"/>
      <c r="BK146" s="334"/>
      <c r="BL146" s="334"/>
      <c r="BM146" s="334"/>
      <c r="BN146" s="334"/>
      <c r="BO146" s="334"/>
      <c r="BP146" s="334"/>
      <c r="BQ146" s="334"/>
      <c r="BR146" s="334"/>
      <c r="BS146" s="334"/>
      <c r="BT146" s="334"/>
      <c r="BU146" s="334"/>
      <c r="BV146" s="334"/>
      <c r="BW146" s="334"/>
      <c r="BX146" s="334"/>
      <c r="BY146" s="334"/>
      <c r="BZ146" s="334"/>
      <c r="CA146" s="334"/>
      <c r="CB146" s="334"/>
      <c r="CC146" s="334"/>
      <c r="CD146" s="334"/>
      <c r="CE146" s="334"/>
      <c r="CF146" s="334"/>
      <c r="CG146" s="334"/>
      <c r="CH146" s="334"/>
      <c r="CI146" s="334"/>
      <c r="CJ146" s="334"/>
      <c r="CK146" s="334"/>
      <c r="CL146" s="334"/>
      <c r="CM146" s="334"/>
      <c r="CN146" s="334"/>
      <c r="CO146" s="334"/>
      <c r="CP146" s="334"/>
      <c r="CQ146" s="334"/>
      <c r="CR146" s="334"/>
      <c r="CS146" s="334"/>
      <c r="CT146" s="334"/>
      <c r="CU146" s="334"/>
      <c r="CV146" s="334"/>
      <c r="CW146" s="334"/>
      <c r="CX146" s="334"/>
      <c r="CY146" s="334"/>
      <c r="CZ146" s="334"/>
      <c r="DA146" s="334"/>
      <c r="DB146" s="334"/>
      <c r="DC146" s="334"/>
      <c r="DD146" s="334"/>
      <c r="DE146" s="334"/>
      <c r="DF146" s="334"/>
      <c r="DG146" s="334"/>
      <c r="DH146" s="334"/>
      <c r="DI146" s="334"/>
      <c r="DJ146" s="334"/>
      <c r="DK146" s="334"/>
      <c r="DL146" s="334"/>
      <c r="DM146" s="334"/>
      <c r="DN146" s="334"/>
      <c r="DO146" s="334"/>
      <c r="DP146" s="334"/>
      <c r="DQ146" s="334"/>
      <c r="DR146" s="334"/>
      <c r="DS146" s="334"/>
      <c r="DT146" s="334"/>
      <c r="DU146" s="334"/>
      <c r="DV146" s="334"/>
      <c r="DW146" s="334"/>
      <c r="DX146" s="334"/>
      <c r="DY146" s="334"/>
      <c r="DZ146" s="334"/>
      <c r="EA146" s="334"/>
      <c r="EB146" s="334"/>
      <c r="EC146" s="334"/>
      <c r="ED146" s="334"/>
      <c r="EE146" s="334"/>
      <c r="EF146" s="334"/>
      <c r="EG146" s="334"/>
      <c r="EH146" s="334"/>
      <c r="EI146" s="334"/>
      <c r="EJ146" s="334"/>
      <c r="EK146" s="334"/>
      <c r="EL146" s="334"/>
      <c r="EM146" s="334"/>
      <c r="EN146" s="334"/>
      <c r="EO146" s="334"/>
      <c r="EP146" s="334"/>
      <c r="EQ146" s="334"/>
      <c r="ER146" s="334"/>
      <c r="ES146" s="334"/>
      <c r="ET146" s="334"/>
      <c r="EU146" s="334"/>
      <c r="EV146" s="334"/>
      <c r="EW146" s="334"/>
      <c r="EX146" s="334"/>
      <c r="EY146" s="334"/>
      <c r="EZ146" s="334"/>
      <c r="FA146" s="334"/>
      <c r="FB146" s="334"/>
      <c r="FC146" s="334"/>
      <c r="FD146" s="334"/>
      <c r="FE146" s="334"/>
      <c r="FF146" s="334"/>
      <c r="FG146" s="334"/>
      <c r="FH146" s="334"/>
      <c r="FI146" s="334"/>
      <c r="FJ146" s="334"/>
      <c r="FK146" s="334"/>
      <c r="FL146" s="334"/>
      <c r="FM146" s="334"/>
    </row>
    <row r="147" s="315" customFormat="true" ht="12.75" hidden="false" customHeight="true" outlineLevel="0" collapsed="false">
      <c r="A147" s="335" t="n">
        <v>1</v>
      </c>
      <c r="B147" s="335"/>
      <c r="C147" s="335"/>
      <c r="D147" s="335"/>
      <c r="E147" s="335"/>
      <c r="F147" s="335"/>
      <c r="G147" s="317" t="s">
        <v>436</v>
      </c>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8" t="n">
        <v>1</v>
      </c>
      <c r="AE147" s="318"/>
      <c r="AF147" s="318"/>
      <c r="AG147" s="318"/>
      <c r="AH147" s="318"/>
      <c r="AI147" s="318"/>
      <c r="AJ147" s="318"/>
      <c r="AK147" s="318"/>
      <c r="AL147" s="318"/>
      <c r="AM147" s="318"/>
      <c r="AN147" s="318"/>
      <c r="AO147" s="318"/>
      <c r="AP147" s="318"/>
      <c r="AQ147" s="318"/>
      <c r="AR147" s="318"/>
      <c r="AS147" s="318"/>
      <c r="AT147" s="326" t="n">
        <f aca="false">BK147+CC147+CV147+DN147</f>
        <v>60366.5043</v>
      </c>
      <c r="AU147" s="326"/>
      <c r="AV147" s="326"/>
      <c r="AW147" s="326"/>
      <c r="AX147" s="326"/>
      <c r="AY147" s="326"/>
      <c r="AZ147" s="326"/>
      <c r="BA147" s="326"/>
      <c r="BB147" s="326"/>
      <c r="BC147" s="326"/>
      <c r="BD147" s="326"/>
      <c r="BE147" s="326"/>
      <c r="BF147" s="326"/>
      <c r="BG147" s="326"/>
      <c r="BH147" s="326"/>
      <c r="BI147" s="326"/>
      <c r="BJ147" s="326"/>
      <c r="BK147" s="318" t="n">
        <v>40239</v>
      </c>
      <c r="BL147" s="318"/>
      <c r="BM147" s="318"/>
      <c r="BN147" s="318"/>
      <c r="BO147" s="318"/>
      <c r="BP147" s="318"/>
      <c r="BQ147" s="318"/>
      <c r="BR147" s="318"/>
      <c r="BS147" s="318"/>
      <c r="BT147" s="318"/>
      <c r="BU147" s="318"/>
      <c r="BV147" s="318"/>
      <c r="BW147" s="318"/>
      <c r="BX147" s="318"/>
      <c r="BY147" s="318"/>
      <c r="BZ147" s="318"/>
      <c r="CA147" s="318"/>
      <c r="CB147" s="318"/>
      <c r="CC147" s="318"/>
      <c r="CD147" s="318"/>
      <c r="CE147" s="318"/>
      <c r="CF147" s="318"/>
      <c r="CG147" s="318"/>
      <c r="CH147" s="318"/>
      <c r="CI147" s="318"/>
      <c r="CJ147" s="318"/>
      <c r="CK147" s="318"/>
      <c r="CL147" s="318"/>
      <c r="CM147" s="318"/>
      <c r="CN147" s="318"/>
      <c r="CO147" s="318"/>
      <c r="CP147" s="318"/>
      <c r="CQ147" s="318"/>
      <c r="CR147" s="318"/>
      <c r="CS147" s="318"/>
      <c r="CT147" s="318"/>
      <c r="CU147" s="318"/>
      <c r="CV147" s="318" t="n">
        <f aca="false">BK147*35%+6000+43.8543</f>
        <v>20127.5043</v>
      </c>
      <c r="CW147" s="318"/>
      <c r="CX147" s="318"/>
      <c r="CY147" s="318"/>
      <c r="CZ147" s="318"/>
      <c r="DA147" s="318"/>
      <c r="DB147" s="318"/>
      <c r="DC147" s="318"/>
      <c r="DD147" s="318"/>
      <c r="DE147" s="318"/>
      <c r="DF147" s="318"/>
      <c r="DG147" s="318"/>
      <c r="DH147" s="318"/>
      <c r="DI147" s="318"/>
      <c r="DJ147" s="318"/>
      <c r="DK147" s="318"/>
      <c r="DL147" s="318"/>
      <c r="DM147" s="318"/>
      <c r="DN147" s="318"/>
      <c r="DO147" s="318"/>
      <c r="DP147" s="318"/>
      <c r="DQ147" s="318"/>
      <c r="DR147" s="318"/>
      <c r="DS147" s="318"/>
      <c r="DT147" s="318"/>
      <c r="DU147" s="318"/>
      <c r="DV147" s="318"/>
      <c r="DW147" s="318"/>
      <c r="DX147" s="318"/>
      <c r="DY147" s="318"/>
      <c r="DZ147" s="318"/>
      <c r="EA147" s="318"/>
      <c r="EB147" s="318"/>
      <c r="EC147" s="318"/>
      <c r="ED147" s="326" t="n">
        <f aca="false">(BK147+CC147+CV147+DN147)*0.8</f>
        <v>48293.20344</v>
      </c>
      <c r="EE147" s="326"/>
      <c r="EF147" s="326"/>
      <c r="EG147" s="326"/>
      <c r="EH147" s="326"/>
      <c r="EI147" s="326"/>
      <c r="EJ147" s="326"/>
      <c r="EK147" s="326"/>
      <c r="EL147" s="326"/>
      <c r="EM147" s="326"/>
      <c r="EN147" s="326"/>
      <c r="EO147" s="326"/>
      <c r="EP147" s="326"/>
      <c r="EQ147" s="326"/>
      <c r="ER147" s="326"/>
      <c r="ES147" s="326"/>
      <c r="ET147" s="326" t="n">
        <f aca="false">(BK147+CC147+CV147+DN147)*0.5</f>
        <v>30183.25215</v>
      </c>
      <c r="EU147" s="326"/>
      <c r="EV147" s="326"/>
      <c r="EW147" s="326"/>
      <c r="EX147" s="326"/>
      <c r="EY147" s="326"/>
      <c r="EZ147" s="326"/>
      <c r="FA147" s="326"/>
      <c r="FB147" s="326"/>
      <c r="FC147" s="326"/>
      <c r="FD147" s="326"/>
      <c r="FE147" s="326"/>
      <c r="FF147" s="326"/>
      <c r="FG147" s="326"/>
      <c r="FH147" s="326"/>
      <c r="FI147" s="326"/>
      <c r="FJ147" s="326"/>
      <c r="FK147" s="318" t="n">
        <f aca="false">(AT147+ED147+ET147)*12*AD147</f>
        <v>1666115.51868</v>
      </c>
      <c r="FL147" s="318"/>
      <c r="FM147" s="318"/>
    </row>
    <row r="148" s="315" customFormat="true" ht="24" hidden="false" customHeight="true" outlineLevel="0" collapsed="false">
      <c r="A148" s="335" t="n">
        <v>2</v>
      </c>
      <c r="B148" s="335"/>
      <c r="C148" s="335"/>
      <c r="D148" s="335"/>
      <c r="E148" s="335"/>
      <c r="F148" s="335"/>
      <c r="G148" s="317" t="s">
        <v>454</v>
      </c>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8" t="n">
        <v>1</v>
      </c>
      <c r="AE148" s="318"/>
      <c r="AF148" s="318"/>
      <c r="AG148" s="318"/>
      <c r="AH148" s="318"/>
      <c r="AI148" s="318"/>
      <c r="AJ148" s="318"/>
      <c r="AK148" s="318"/>
      <c r="AL148" s="318"/>
      <c r="AM148" s="318"/>
      <c r="AN148" s="318"/>
      <c r="AO148" s="318"/>
      <c r="AP148" s="318"/>
      <c r="AQ148" s="318"/>
      <c r="AR148" s="318"/>
      <c r="AS148" s="318"/>
      <c r="AT148" s="326" t="n">
        <f aca="false">BK148+CC148+CV148+DN148</f>
        <v>52341.6</v>
      </c>
      <c r="AU148" s="326"/>
      <c r="AV148" s="326"/>
      <c r="AW148" s="326"/>
      <c r="AX148" s="326"/>
      <c r="AY148" s="326"/>
      <c r="AZ148" s="326"/>
      <c r="BA148" s="326"/>
      <c r="BB148" s="326"/>
      <c r="BC148" s="326"/>
      <c r="BD148" s="326"/>
      <c r="BE148" s="326"/>
      <c r="BF148" s="326"/>
      <c r="BG148" s="326"/>
      <c r="BH148" s="326"/>
      <c r="BI148" s="326"/>
      <c r="BJ148" s="326"/>
      <c r="BK148" s="318" t="n">
        <v>36216</v>
      </c>
      <c r="BL148" s="318"/>
      <c r="BM148" s="318"/>
      <c r="BN148" s="318"/>
      <c r="BO148" s="318"/>
      <c r="BP148" s="318"/>
      <c r="BQ148" s="318"/>
      <c r="BR148" s="318"/>
      <c r="BS148" s="318"/>
      <c r="BT148" s="318"/>
      <c r="BU148" s="318"/>
      <c r="BV148" s="318"/>
      <c r="BW148" s="318"/>
      <c r="BX148" s="318"/>
      <c r="BY148" s="318"/>
      <c r="BZ148" s="318"/>
      <c r="CA148" s="318"/>
      <c r="CB148" s="318"/>
      <c r="CC148" s="318"/>
      <c r="CD148" s="318"/>
      <c r="CE148" s="318"/>
      <c r="CF148" s="318"/>
      <c r="CG148" s="318"/>
      <c r="CH148" s="318"/>
      <c r="CI148" s="318"/>
      <c r="CJ148" s="318"/>
      <c r="CK148" s="318"/>
      <c r="CL148" s="318"/>
      <c r="CM148" s="318"/>
      <c r="CN148" s="318"/>
      <c r="CO148" s="318"/>
      <c r="CP148" s="318"/>
      <c r="CQ148" s="318"/>
      <c r="CR148" s="318"/>
      <c r="CS148" s="318"/>
      <c r="CT148" s="318"/>
      <c r="CU148" s="318"/>
      <c r="CV148" s="318" t="n">
        <f aca="false">BK148*35%+3450</f>
        <v>16125.6</v>
      </c>
      <c r="CW148" s="318"/>
      <c r="CX148" s="318"/>
      <c r="CY148" s="318"/>
      <c r="CZ148" s="318"/>
      <c r="DA148" s="318"/>
      <c r="DB148" s="318"/>
      <c r="DC148" s="318"/>
      <c r="DD148" s="318"/>
      <c r="DE148" s="318"/>
      <c r="DF148" s="318"/>
      <c r="DG148" s="318"/>
      <c r="DH148" s="318"/>
      <c r="DI148" s="318"/>
      <c r="DJ148" s="318"/>
      <c r="DK148" s="318"/>
      <c r="DL148" s="318"/>
      <c r="DM148" s="318"/>
      <c r="DN148" s="318"/>
      <c r="DO148" s="318"/>
      <c r="DP148" s="318"/>
      <c r="DQ148" s="318"/>
      <c r="DR148" s="318"/>
      <c r="DS148" s="318"/>
      <c r="DT148" s="318"/>
      <c r="DU148" s="318"/>
      <c r="DV148" s="318"/>
      <c r="DW148" s="318"/>
      <c r="DX148" s="318"/>
      <c r="DY148" s="318"/>
      <c r="DZ148" s="318"/>
      <c r="EA148" s="318"/>
      <c r="EB148" s="318"/>
      <c r="EC148" s="318"/>
      <c r="ED148" s="326" t="n">
        <f aca="false">(BK148+CC148+CV148+DN148)*0.8</f>
        <v>41873.28</v>
      </c>
      <c r="EE148" s="326"/>
      <c r="EF148" s="326"/>
      <c r="EG148" s="326"/>
      <c r="EH148" s="326"/>
      <c r="EI148" s="326"/>
      <c r="EJ148" s="326"/>
      <c r="EK148" s="326"/>
      <c r="EL148" s="326"/>
      <c r="EM148" s="326"/>
      <c r="EN148" s="326"/>
      <c r="EO148" s="326"/>
      <c r="EP148" s="326"/>
      <c r="EQ148" s="326"/>
      <c r="ER148" s="326"/>
      <c r="ES148" s="326"/>
      <c r="ET148" s="326" t="n">
        <f aca="false">(BK148+CC148+CV148+DN148)*0.5</f>
        <v>26170.8</v>
      </c>
      <c r="EU148" s="326"/>
      <c r="EV148" s="326"/>
      <c r="EW148" s="326"/>
      <c r="EX148" s="326"/>
      <c r="EY148" s="326"/>
      <c r="EZ148" s="326"/>
      <c r="FA148" s="326"/>
      <c r="FB148" s="326"/>
      <c r="FC148" s="326"/>
      <c r="FD148" s="326"/>
      <c r="FE148" s="326"/>
      <c r="FF148" s="326"/>
      <c r="FG148" s="326"/>
      <c r="FH148" s="326"/>
      <c r="FI148" s="326"/>
      <c r="FJ148" s="326"/>
      <c r="FK148" s="318" t="n">
        <f aca="false">(AT148+ED148+ET148)*12*AD148</f>
        <v>1444628.16</v>
      </c>
      <c r="FL148" s="318"/>
      <c r="FM148" s="318"/>
    </row>
    <row r="149" s="315" customFormat="true" ht="24" hidden="false" customHeight="true" outlineLevel="0" collapsed="false">
      <c r="A149" s="335" t="n">
        <v>3</v>
      </c>
      <c r="B149" s="335"/>
      <c r="C149" s="335"/>
      <c r="D149" s="335"/>
      <c r="E149" s="335"/>
      <c r="F149" s="335"/>
      <c r="G149" s="317" t="s">
        <v>455</v>
      </c>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318" t="n">
        <v>1</v>
      </c>
      <c r="AE149" s="318"/>
      <c r="AF149" s="318"/>
      <c r="AG149" s="318"/>
      <c r="AH149" s="318"/>
      <c r="AI149" s="318"/>
      <c r="AJ149" s="318"/>
      <c r="AK149" s="318"/>
      <c r="AL149" s="318"/>
      <c r="AM149" s="318"/>
      <c r="AN149" s="318"/>
      <c r="AO149" s="318"/>
      <c r="AP149" s="318"/>
      <c r="AQ149" s="318"/>
      <c r="AR149" s="318"/>
      <c r="AS149" s="318"/>
      <c r="AT149" s="326" t="n">
        <f aca="false">BK149+CC149+CV149+DN149</f>
        <v>52341.6</v>
      </c>
      <c r="AU149" s="326"/>
      <c r="AV149" s="326"/>
      <c r="AW149" s="326"/>
      <c r="AX149" s="326"/>
      <c r="AY149" s="326"/>
      <c r="AZ149" s="326"/>
      <c r="BA149" s="326"/>
      <c r="BB149" s="326"/>
      <c r="BC149" s="326"/>
      <c r="BD149" s="326"/>
      <c r="BE149" s="326"/>
      <c r="BF149" s="326"/>
      <c r="BG149" s="326"/>
      <c r="BH149" s="326"/>
      <c r="BI149" s="326"/>
      <c r="BJ149" s="326"/>
      <c r="BK149" s="318" t="n">
        <v>36216</v>
      </c>
      <c r="BL149" s="318"/>
      <c r="BM149" s="318"/>
      <c r="BN149" s="318"/>
      <c r="BO149" s="318"/>
      <c r="BP149" s="318"/>
      <c r="BQ149" s="318"/>
      <c r="BR149" s="318"/>
      <c r="BS149" s="318"/>
      <c r="BT149" s="318"/>
      <c r="BU149" s="318"/>
      <c r="BV149" s="318"/>
      <c r="BW149" s="318"/>
      <c r="BX149" s="318"/>
      <c r="BY149" s="318"/>
      <c r="BZ149" s="318"/>
      <c r="CA149" s="318"/>
      <c r="CB149" s="318"/>
      <c r="CC149" s="318"/>
      <c r="CD149" s="318"/>
      <c r="CE149" s="318"/>
      <c r="CF149" s="318"/>
      <c r="CG149" s="318"/>
      <c r="CH149" s="318"/>
      <c r="CI149" s="318"/>
      <c r="CJ149" s="318"/>
      <c r="CK149" s="318"/>
      <c r="CL149" s="318"/>
      <c r="CM149" s="318"/>
      <c r="CN149" s="318"/>
      <c r="CO149" s="318"/>
      <c r="CP149" s="318"/>
      <c r="CQ149" s="318"/>
      <c r="CR149" s="318"/>
      <c r="CS149" s="318"/>
      <c r="CT149" s="318"/>
      <c r="CU149" s="318"/>
      <c r="CV149" s="318" t="n">
        <f aca="false">BK149*35%+3450</f>
        <v>16125.6</v>
      </c>
      <c r="CW149" s="318"/>
      <c r="CX149" s="318"/>
      <c r="CY149" s="318"/>
      <c r="CZ149" s="318"/>
      <c r="DA149" s="318"/>
      <c r="DB149" s="318"/>
      <c r="DC149" s="318"/>
      <c r="DD149" s="318"/>
      <c r="DE149" s="318"/>
      <c r="DF149" s="318"/>
      <c r="DG149" s="318"/>
      <c r="DH149" s="318"/>
      <c r="DI149" s="318"/>
      <c r="DJ149" s="318"/>
      <c r="DK149" s="318"/>
      <c r="DL149" s="318"/>
      <c r="DM149" s="318"/>
      <c r="DN149" s="318"/>
      <c r="DO149" s="318"/>
      <c r="DP149" s="318"/>
      <c r="DQ149" s="318"/>
      <c r="DR149" s="318"/>
      <c r="DS149" s="318"/>
      <c r="DT149" s="318"/>
      <c r="DU149" s="318"/>
      <c r="DV149" s="318"/>
      <c r="DW149" s="318"/>
      <c r="DX149" s="318"/>
      <c r="DY149" s="318"/>
      <c r="DZ149" s="318"/>
      <c r="EA149" s="318"/>
      <c r="EB149" s="318"/>
      <c r="EC149" s="318"/>
      <c r="ED149" s="326" t="n">
        <f aca="false">(BK149+CC149+CV149+DN149)*0.8</f>
        <v>41873.28</v>
      </c>
      <c r="EE149" s="326"/>
      <c r="EF149" s="326"/>
      <c r="EG149" s="326"/>
      <c r="EH149" s="326"/>
      <c r="EI149" s="326"/>
      <c r="EJ149" s="326"/>
      <c r="EK149" s="326"/>
      <c r="EL149" s="326"/>
      <c r="EM149" s="326"/>
      <c r="EN149" s="326"/>
      <c r="EO149" s="326"/>
      <c r="EP149" s="326"/>
      <c r="EQ149" s="326"/>
      <c r="ER149" s="326"/>
      <c r="ES149" s="326"/>
      <c r="ET149" s="326" t="n">
        <f aca="false">(BK149+CC149+CV149+DN149)*0.5</f>
        <v>26170.8</v>
      </c>
      <c r="EU149" s="326"/>
      <c r="EV149" s="326"/>
      <c r="EW149" s="326"/>
      <c r="EX149" s="326"/>
      <c r="EY149" s="326"/>
      <c r="EZ149" s="326"/>
      <c r="FA149" s="326"/>
      <c r="FB149" s="326"/>
      <c r="FC149" s="326"/>
      <c r="FD149" s="326"/>
      <c r="FE149" s="326"/>
      <c r="FF149" s="326"/>
      <c r="FG149" s="326"/>
      <c r="FH149" s="326"/>
      <c r="FI149" s="326"/>
      <c r="FJ149" s="326"/>
      <c r="FK149" s="318" t="n">
        <f aca="false">(AT149+ED149+ET149)*12*AD149</f>
        <v>1444628.16</v>
      </c>
      <c r="FL149" s="318"/>
      <c r="FM149" s="318"/>
    </row>
    <row r="150" s="315" customFormat="true" ht="24" hidden="false" customHeight="true" outlineLevel="0" collapsed="false">
      <c r="A150" s="335" t="n">
        <v>4</v>
      </c>
      <c r="B150" s="335"/>
      <c r="C150" s="335"/>
      <c r="D150" s="335"/>
      <c r="E150" s="335"/>
      <c r="F150" s="335"/>
      <c r="G150" s="317" t="s">
        <v>456</v>
      </c>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8" t="n">
        <v>1</v>
      </c>
      <c r="AE150" s="318"/>
      <c r="AF150" s="318"/>
      <c r="AG150" s="318"/>
      <c r="AH150" s="318"/>
      <c r="AI150" s="318"/>
      <c r="AJ150" s="318"/>
      <c r="AK150" s="318"/>
      <c r="AL150" s="318"/>
      <c r="AM150" s="318"/>
      <c r="AN150" s="318"/>
      <c r="AO150" s="318"/>
      <c r="AP150" s="318"/>
      <c r="AQ150" s="318"/>
      <c r="AR150" s="318"/>
      <c r="AS150" s="318"/>
      <c r="AT150" s="326" t="n">
        <f aca="false">BK150+CC150+CV150+DN150</f>
        <v>52341.6</v>
      </c>
      <c r="AU150" s="326"/>
      <c r="AV150" s="326"/>
      <c r="AW150" s="326"/>
      <c r="AX150" s="326"/>
      <c r="AY150" s="326"/>
      <c r="AZ150" s="326"/>
      <c r="BA150" s="326"/>
      <c r="BB150" s="326"/>
      <c r="BC150" s="326"/>
      <c r="BD150" s="326"/>
      <c r="BE150" s="326"/>
      <c r="BF150" s="326"/>
      <c r="BG150" s="326"/>
      <c r="BH150" s="326"/>
      <c r="BI150" s="326"/>
      <c r="BJ150" s="326"/>
      <c r="BK150" s="318" t="n">
        <v>36216</v>
      </c>
      <c r="BL150" s="318"/>
      <c r="BM150" s="318"/>
      <c r="BN150" s="318"/>
      <c r="BO150" s="318"/>
      <c r="BP150" s="318"/>
      <c r="BQ150" s="318"/>
      <c r="BR150" s="318"/>
      <c r="BS150" s="318"/>
      <c r="BT150" s="318"/>
      <c r="BU150" s="318"/>
      <c r="BV150" s="318"/>
      <c r="BW150" s="318"/>
      <c r="BX150" s="318"/>
      <c r="BY150" s="318"/>
      <c r="BZ150" s="318"/>
      <c r="CA150" s="318"/>
      <c r="CB150" s="318"/>
      <c r="CC150" s="318"/>
      <c r="CD150" s="318"/>
      <c r="CE150" s="318"/>
      <c r="CF150" s="318"/>
      <c r="CG150" s="318"/>
      <c r="CH150" s="318"/>
      <c r="CI150" s="318"/>
      <c r="CJ150" s="318"/>
      <c r="CK150" s="318"/>
      <c r="CL150" s="318"/>
      <c r="CM150" s="318"/>
      <c r="CN150" s="318"/>
      <c r="CO150" s="318"/>
      <c r="CP150" s="318"/>
      <c r="CQ150" s="318"/>
      <c r="CR150" s="318"/>
      <c r="CS150" s="318"/>
      <c r="CT150" s="318"/>
      <c r="CU150" s="318"/>
      <c r="CV150" s="318" t="n">
        <f aca="false">BK150*35%+3450</f>
        <v>16125.6</v>
      </c>
      <c r="CW150" s="318"/>
      <c r="CX150" s="318"/>
      <c r="CY150" s="318"/>
      <c r="CZ150" s="318"/>
      <c r="DA150" s="318"/>
      <c r="DB150" s="318"/>
      <c r="DC150" s="318"/>
      <c r="DD150" s="318"/>
      <c r="DE150" s="318"/>
      <c r="DF150" s="318"/>
      <c r="DG150" s="318"/>
      <c r="DH150" s="318"/>
      <c r="DI150" s="318"/>
      <c r="DJ150" s="318"/>
      <c r="DK150" s="318"/>
      <c r="DL150" s="318"/>
      <c r="DM150" s="318"/>
      <c r="DN150" s="318"/>
      <c r="DO150" s="318"/>
      <c r="DP150" s="318"/>
      <c r="DQ150" s="318"/>
      <c r="DR150" s="318"/>
      <c r="DS150" s="318"/>
      <c r="DT150" s="318"/>
      <c r="DU150" s="318"/>
      <c r="DV150" s="318"/>
      <c r="DW150" s="318"/>
      <c r="DX150" s="318"/>
      <c r="DY150" s="318"/>
      <c r="DZ150" s="318"/>
      <c r="EA150" s="318"/>
      <c r="EB150" s="318"/>
      <c r="EC150" s="318"/>
      <c r="ED150" s="326" t="n">
        <f aca="false">(BK150+CC150+CV150+DN150)*0.8</f>
        <v>41873.28</v>
      </c>
      <c r="EE150" s="326"/>
      <c r="EF150" s="326"/>
      <c r="EG150" s="326"/>
      <c r="EH150" s="326"/>
      <c r="EI150" s="326"/>
      <c r="EJ150" s="326"/>
      <c r="EK150" s="326"/>
      <c r="EL150" s="326"/>
      <c r="EM150" s="326"/>
      <c r="EN150" s="326"/>
      <c r="EO150" s="326"/>
      <c r="EP150" s="326"/>
      <c r="EQ150" s="326"/>
      <c r="ER150" s="326"/>
      <c r="ES150" s="326"/>
      <c r="ET150" s="326" t="n">
        <f aca="false">(BK150+CC150+CV150+DN150)*0.5</f>
        <v>26170.8</v>
      </c>
      <c r="EU150" s="326"/>
      <c r="EV150" s="326"/>
      <c r="EW150" s="326"/>
      <c r="EX150" s="326"/>
      <c r="EY150" s="326"/>
      <c r="EZ150" s="326"/>
      <c r="FA150" s="326"/>
      <c r="FB150" s="326"/>
      <c r="FC150" s="326"/>
      <c r="FD150" s="326"/>
      <c r="FE150" s="326"/>
      <c r="FF150" s="326"/>
      <c r="FG150" s="326"/>
      <c r="FH150" s="326"/>
      <c r="FI150" s="326"/>
      <c r="FJ150" s="326"/>
      <c r="FK150" s="318" t="n">
        <f aca="false">(AT150+ED150+ET150)*12*AD150</f>
        <v>1444628.16</v>
      </c>
      <c r="FL150" s="318"/>
      <c r="FM150" s="318"/>
    </row>
    <row r="151" s="327" customFormat="true" ht="15" hidden="false" customHeight="true" outlineLevel="0" collapsed="false">
      <c r="A151" s="336" t="s">
        <v>439</v>
      </c>
      <c r="B151" s="336"/>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26" t="n">
        <f aca="false">AD147+AD148+AD149+AD150</f>
        <v>4</v>
      </c>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A151" s="326"/>
      <c r="CB151" s="326"/>
      <c r="CC151" s="326"/>
      <c r="CD151" s="326"/>
      <c r="CE151" s="326"/>
      <c r="CF151" s="326"/>
      <c r="CG151" s="326"/>
      <c r="CH151" s="326"/>
      <c r="CI151" s="326"/>
      <c r="CJ151" s="326"/>
      <c r="CK151" s="326"/>
      <c r="CL151" s="326"/>
      <c r="CM151" s="326"/>
      <c r="CN151" s="326"/>
      <c r="CO151" s="326"/>
      <c r="CP151" s="326"/>
      <c r="CQ151" s="326"/>
      <c r="CR151" s="326"/>
      <c r="CS151" s="326"/>
      <c r="CT151" s="326"/>
      <c r="CU151" s="326"/>
      <c r="CV151" s="326"/>
      <c r="CW151" s="326"/>
      <c r="CX151" s="326"/>
      <c r="CY151" s="326"/>
      <c r="CZ151" s="326"/>
      <c r="DA151" s="326"/>
      <c r="DB151" s="326"/>
      <c r="DC151" s="326"/>
      <c r="DD151" s="326"/>
      <c r="DE151" s="326"/>
      <c r="DF151" s="326"/>
      <c r="DG151" s="326"/>
      <c r="DH151" s="326"/>
      <c r="DI151" s="326"/>
      <c r="DJ151" s="326"/>
      <c r="DK151" s="326"/>
      <c r="DL151" s="326"/>
      <c r="DM151" s="326"/>
      <c r="DN151" s="326"/>
      <c r="DO151" s="326"/>
      <c r="DP151" s="326"/>
      <c r="DQ151" s="326"/>
      <c r="DR151" s="326"/>
      <c r="DS151" s="326"/>
      <c r="DT151" s="326"/>
      <c r="DU151" s="326"/>
      <c r="DV151" s="326"/>
      <c r="DW151" s="326"/>
      <c r="DX151" s="326"/>
      <c r="DY151" s="326"/>
      <c r="DZ151" s="326"/>
      <c r="EA151" s="326"/>
      <c r="EB151" s="326"/>
      <c r="EC151" s="326"/>
      <c r="ED151" s="326"/>
      <c r="EE151" s="326"/>
      <c r="EF151" s="326"/>
      <c r="EG151" s="326"/>
      <c r="EH151" s="326"/>
      <c r="EI151" s="326"/>
      <c r="EJ151" s="326"/>
      <c r="EK151" s="326"/>
      <c r="EL151" s="326"/>
      <c r="EM151" s="326"/>
      <c r="EN151" s="326"/>
      <c r="EO151" s="326"/>
      <c r="EP151" s="326"/>
      <c r="EQ151" s="326"/>
      <c r="ER151" s="326"/>
      <c r="ES151" s="326"/>
      <c r="ET151" s="326"/>
      <c r="EU151" s="326"/>
      <c r="EV151" s="326"/>
      <c r="EW151" s="326"/>
      <c r="EX151" s="326"/>
      <c r="EY151" s="326"/>
      <c r="EZ151" s="326"/>
      <c r="FA151" s="326"/>
      <c r="FB151" s="326"/>
      <c r="FC151" s="326"/>
      <c r="FD151" s="326"/>
      <c r="FE151" s="326"/>
      <c r="FF151" s="326"/>
      <c r="FG151" s="326"/>
      <c r="FH151" s="326"/>
      <c r="FI151" s="326"/>
      <c r="FJ151" s="326"/>
      <c r="FK151" s="326" t="n">
        <f aca="false">SUM(FK147:FM150)</f>
        <v>5999999.99868</v>
      </c>
      <c r="FL151" s="326"/>
      <c r="FM151" s="326"/>
      <c r="FN151" s="337"/>
      <c r="FO151" s="328"/>
      <c r="FP151" s="328"/>
      <c r="FQ151" s="328"/>
      <c r="FR151" s="328"/>
      <c r="FS151" s="328"/>
      <c r="FT151" s="328"/>
      <c r="FU151" s="328"/>
      <c r="FV151" s="328"/>
      <c r="FW151" s="328"/>
      <c r="FX151" s="328"/>
      <c r="FY151" s="328"/>
      <c r="FZ151" s="338"/>
      <c r="GA151" s="338"/>
      <c r="GB151" s="338"/>
      <c r="GC151" s="338"/>
      <c r="GD151" s="338"/>
      <c r="GE151" s="338"/>
      <c r="GF151" s="338"/>
      <c r="GG151" s="338"/>
      <c r="GH151" s="338"/>
      <c r="GI151" s="338"/>
      <c r="GJ151" s="338"/>
      <c r="GK151" s="338"/>
      <c r="GL151" s="338"/>
      <c r="GM151" s="338"/>
      <c r="GN151" s="338"/>
      <c r="GO151" s="338"/>
      <c r="GP151" s="338"/>
      <c r="GQ151" s="338"/>
      <c r="GR151" s="338"/>
      <c r="GS151" s="338"/>
      <c r="GT151" s="338"/>
      <c r="GU151" s="338"/>
      <c r="GV151" s="328"/>
      <c r="GW151" s="328"/>
      <c r="GX151" s="328"/>
      <c r="GY151" s="328"/>
      <c r="GZ151" s="328"/>
      <c r="HA151" s="328"/>
      <c r="HB151" s="328"/>
      <c r="HC151" s="328"/>
      <c r="HD151" s="328"/>
    </row>
    <row r="152" s="327" customFormat="true" ht="14.25" hidden="false" customHeight="true" outlineLevel="0" collapsed="false">
      <c r="A152" s="339" t="s">
        <v>440</v>
      </c>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39"/>
      <c r="AZ152" s="339"/>
      <c r="BA152" s="339"/>
      <c r="BB152" s="339"/>
      <c r="BC152" s="339"/>
      <c r="BD152" s="339"/>
      <c r="BE152" s="339"/>
      <c r="BF152" s="339"/>
      <c r="BG152" s="339"/>
      <c r="BH152" s="339"/>
      <c r="BI152" s="339"/>
      <c r="BJ152" s="339"/>
      <c r="BK152" s="339"/>
      <c r="BL152" s="339"/>
      <c r="BM152" s="339"/>
      <c r="BN152" s="339"/>
      <c r="BO152" s="339"/>
      <c r="BP152" s="339"/>
      <c r="BQ152" s="339"/>
      <c r="BR152" s="339"/>
      <c r="BS152" s="339"/>
      <c r="BT152" s="339"/>
      <c r="BU152" s="339"/>
      <c r="BV152" s="339"/>
      <c r="BW152" s="339"/>
      <c r="BX152" s="339"/>
      <c r="BY152" s="339"/>
      <c r="BZ152" s="339"/>
      <c r="CA152" s="339"/>
      <c r="CB152" s="339"/>
      <c r="CC152" s="339"/>
      <c r="CD152" s="339"/>
      <c r="CE152" s="339"/>
      <c r="CF152" s="339"/>
      <c r="CG152" s="339"/>
      <c r="CH152" s="339"/>
      <c r="CI152" s="339"/>
      <c r="CJ152" s="339"/>
      <c r="CK152" s="339"/>
      <c r="CL152" s="339"/>
      <c r="CM152" s="339"/>
      <c r="CN152" s="339"/>
      <c r="CO152" s="339"/>
      <c r="CP152" s="339"/>
      <c r="CQ152" s="339"/>
      <c r="CR152" s="339"/>
      <c r="CS152" s="339"/>
      <c r="CT152" s="339"/>
      <c r="CU152" s="339"/>
      <c r="CV152" s="339"/>
      <c r="CW152" s="339"/>
      <c r="CX152" s="339"/>
      <c r="CY152" s="339"/>
      <c r="CZ152" s="339"/>
      <c r="DA152" s="339"/>
      <c r="DB152" s="339"/>
      <c r="DC152" s="339"/>
      <c r="DD152" s="339"/>
      <c r="DE152" s="339"/>
      <c r="DF152" s="339"/>
      <c r="DG152" s="339"/>
      <c r="DH152" s="339"/>
      <c r="DI152" s="339"/>
      <c r="DJ152" s="339"/>
      <c r="DK152" s="339"/>
      <c r="DL152" s="339"/>
      <c r="DM152" s="339"/>
      <c r="DN152" s="339"/>
      <c r="DO152" s="339"/>
      <c r="DP152" s="339"/>
      <c r="DQ152" s="339"/>
      <c r="DR152" s="339"/>
      <c r="DS152" s="339"/>
      <c r="DT152" s="339"/>
      <c r="DU152" s="339"/>
      <c r="DV152" s="339"/>
      <c r="DW152" s="339"/>
      <c r="DX152" s="339"/>
      <c r="DY152" s="339"/>
      <c r="DZ152" s="339"/>
      <c r="EA152" s="339"/>
      <c r="EB152" s="339"/>
      <c r="EC152" s="339"/>
      <c r="ED152" s="339"/>
      <c r="EE152" s="339"/>
      <c r="EF152" s="339"/>
      <c r="EG152" s="339"/>
      <c r="EH152" s="339"/>
      <c r="EI152" s="339"/>
      <c r="EJ152" s="339"/>
      <c r="EK152" s="339"/>
      <c r="EL152" s="339"/>
      <c r="EM152" s="339"/>
      <c r="EN152" s="339"/>
      <c r="EO152" s="339"/>
      <c r="EP152" s="339"/>
      <c r="EQ152" s="339"/>
      <c r="ER152" s="339"/>
      <c r="ES152" s="339"/>
      <c r="ET152" s="339"/>
      <c r="EU152" s="339"/>
      <c r="EV152" s="339"/>
      <c r="EW152" s="339"/>
      <c r="EX152" s="339"/>
      <c r="EY152" s="339"/>
      <c r="EZ152" s="339"/>
      <c r="FA152" s="339"/>
      <c r="FB152" s="339"/>
      <c r="FC152" s="339"/>
      <c r="FD152" s="339"/>
      <c r="FE152" s="339"/>
      <c r="FF152" s="339"/>
      <c r="FG152" s="339"/>
      <c r="FH152" s="339"/>
      <c r="FI152" s="339"/>
      <c r="FJ152" s="339"/>
      <c r="FK152" s="340"/>
      <c r="FL152" s="340"/>
      <c r="FM152" s="340"/>
      <c r="FN152" s="341"/>
      <c r="FO152" s="341"/>
      <c r="FP152" s="341"/>
      <c r="FQ152" s="341"/>
      <c r="FR152" s="341"/>
      <c r="FS152" s="341"/>
      <c r="FT152" s="341"/>
      <c r="FU152" s="341"/>
      <c r="FV152" s="341"/>
      <c r="FW152" s="341"/>
      <c r="FX152" s="341"/>
      <c r="FY152" s="341"/>
      <c r="FZ152" s="341"/>
      <c r="GA152" s="341"/>
      <c r="GB152" s="341"/>
      <c r="GC152" s="341"/>
      <c r="GD152" s="341"/>
      <c r="GE152" s="341"/>
    </row>
    <row r="153" s="315" customFormat="true" ht="12.75" hidden="false" customHeight="true" outlineLevel="0" collapsed="false">
      <c r="A153" s="342" t="n">
        <v>5</v>
      </c>
      <c r="B153" s="342"/>
      <c r="C153" s="342"/>
      <c r="D153" s="342"/>
      <c r="E153" s="342"/>
      <c r="F153" s="342"/>
      <c r="G153" s="317" t="s">
        <v>457</v>
      </c>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8" t="n">
        <v>4</v>
      </c>
      <c r="AE153" s="318"/>
      <c r="AF153" s="318"/>
      <c r="AG153" s="318"/>
      <c r="AH153" s="318"/>
      <c r="AI153" s="318"/>
      <c r="AJ153" s="318"/>
      <c r="AK153" s="318"/>
      <c r="AL153" s="318"/>
      <c r="AM153" s="318"/>
      <c r="AN153" s="318"/>
      <c r="AO153" s="318"/>
      <c r="AP153" s="318"/>
      <c r="AQ153" s="318"/>
      <c r="AR153" s="318"/>
      <c r="AS153" s="318"/>
      <c r="AT153" s="326" t="n">
        <f aca="false">BK153+CC153+CV153</f>
        <v>22132.5</v>
      </c>
      <c r="AU153" s="326"/>
      <c r="AV153" s="326"/>
      <c r="AW153" s="326"/>
      <c r="AX153" s="326"/>
      <c r="AY153" s="326"/>
      <c r="AZ153" s="326"/>
      <c r="BA153" s="326"/>
      <c r="BB153" s="326"/>
      <c r="BC153" s="326"/>
      <c r="BD153" s="326"/>
      <c r="BE153" s="326"/>
      <c r="BF153" s="326"/>
      <c r="BG153" s="326"/>
      <c r="BH153" s="326"/>
      <c r="BI153" s="326"/>
      <c r="BJ153" s="326"/>
      <c r="BK153" s="318" t="n">
        <v>11950</v>
      </c>
      <c r="BL153" s="318"/>
      <c r="BM153" s="318"/>
      <c r="BN153" s="318"/>
      <c r="BO153" s="318"/>
      <c r="BP153" s="318"/>
      <c r="BQ153" s="318"/>
      <c r="BR153" s="318"/>
      <c r="BS153" s="318"/>
      <c r="BT153" s="318"/>
      <c r="BU153" s="318"/>
      <c r="BV153" s="318"/>
      <c r="BW153" s="318"/>
      <c r="BX153" s="318"/>
      <c r="BY153" s="318"/>
      <c r="BZ153" s="318"/>
      <c r="CA153" s="318"/>
      <c r="CB153" s="318"/>
      <c r="CC153" s="318"/>
      <c r="CD153" s="318"/>
      <c r="CE153" s="318"/>
      <c r="CF153" s="318"/>
      <c r="CG153" s="318"/>
      <c r="CH153" s="318"/>
      <c r="CI153" s="318"/>
      <c r="CJ153" s="318"/>
      <c r="CK153" s="318"/>
      <c r="CL153" s="318"/>
      <c r="CM153" s="318"/>
      <c r="CN153" s="318"/>
      <c r="CO153" s="318"/>
      <c r="CP153" s="318"/>
      <c r="CQ153" s="318"/>
      <c r="CR153" s="318"/>
      <c r="CS153" s="318"/>
      <c r="CT153" s="318"/>
      <c r="CU153" s="318"/>
      <c r="CV153" s="318" t="n">
        <f aca="false">BK153*35%+6000</f>
        <v>10182.5</v>
      </c>
      <c r="CW153" s="318"/>
      <c r="CX153" s="318"/>
      <c r="CY153" s="318"/>
      <c r="CZ153" s="318"/>
      <c r="DA153" s="318"/>
      <c r="DB153" s="318"/>
      <c r="DC153" s="318"/>
      <c r="DD153" s="318"/>
      <c r="DE153" s="318"/>
      <c r="DF153" s="318"/>
      <c r="DG153" s="318"/>
      <c r="DH153" s="318"/>
      <c r="DI153" s="318"/>
      <c r="DJ153" s="318"/>
      <c r="DK153" s="318"/>
      <c r="DL153" s="318"/>
      <c r="DM153" s="318"/>
      <c r="DN153" s="318"/>
      <c r="DO153" s="318"/>
      <c r="DP153" s="318"/>
      <c r="DQ153" s="318"/>
      <c r="DR153" s="318"/>
      <c r="DS153" s="318"/>
      <c r="DT153" s="318"/>
      <c r="DU153" s="318"/>
      <c r="DV153" s="318"/>
      <c r="DW153" s="318"/>
      <c r="DX153" s="318"/>
      <c r="DY153" s="318"/>
      <c r="DZ153" s="318"/>
      <c r="EA153" s="318"/>
      <c r="EB153" s="318"/>
      <c r="EC153" s="318"/>
      <c r="ED153" s="326" t="n">
        <f aca="false">(BK153+CC153+CV153+DN153)*0.8</f>
        <v>17706</v>
      </c>
      <c r="EE153" s="326"/>
      <c r="EF153" s="326"/>
      <c r="EG153" s="326"/>
      <c r="EH153" s="326"/>
      <c r="EI153" s="326"/>
      <c r="EJ153" s="326"/>
      <c r="EK153" s="326"/>
      <c r="EL153" s="326"/>
      <c r="EM153" s="326"/>
      <c r="EN153" s="326"/>
      <c r="EO153" s="326"/>
      <c r="EP153" s="326"/>
      <c r="EQ153" s="326"/>
      <c r="ER153" s="326"/>
      <c r="ES153" s="326"/>
      <c r="ET153" s="326" t="n">
        <f aca="false">(BK153+CC153+CV153+DN153)*0.5</f>
        <v>11066.25</v>
      </c>
      <c r="EU153" s="326"/>
      <c r="EV153" s="326"/>
      <c r="EW153" s="326"/>
      <c r="EX153" s="326"/>
      <c r="EY153" s="326"/>
      <c r="EZ153" s="326"/>
      <c r="FA153" s="326"/>
      <c r="FB153" s="326"/>
      <c r="FC153" s="326"/>
      <c r="FD153" s="326"/>
      <c r="FE153" s="326"/>
      <c r="FF153" s="326"/>
      <c r="FG153" s="326"/>
      <c r="FH153" s="326"/>
      <c r="FI153" s="326"/>
      <c r="FJ153" s="326"/>
      <c r="FK153" s="318" t="n">
        <f aca="false">(AT153+ED153+ET153)*12*AD153</f>
        <v>2443428</v>
      </c>
      <c r="FL153" s="318"/>
      <c r="FM153" s="318"/>
      <c r="FP153" s="322"/>
      <c r="FQ153" s="322"/>
      <c r="FR153" s="322"/>
      <c r="FS153" s="322"/>
      <c r="FT153" s="322"/>
      <c r="FU153" s="322"/>
      <c r="FV153" s="322"/>
      <c r="FW153" s="322"/>
      <c r="FX153" s="322"/>
      <c r="FY153" s="322"/>
      <c r="FZ153" s="322"/>
      <c r="GA153" s="322"/>
      <c r="GB153" s="322"/>
      <c r="GC153" s="322"/>
      <c r="GD153" s="322"/>
      <c r="GE153" s="322"/>
      <c r="GF153" s="322"/>
      <c r="GG153" s="322"/>
      <c r="GH153" s="322"/>
      <c r="GI153" s="322"/>
      <c r="GJ153" s="322"/>
      <c r="GK153" s="322"/>
      <c r="GL153" s="322"/>
      <c r="GM153" s="322"/>
      <c r="GN153" s="322"/>
      <c r="GO153" s="322"/>
      <c r="GP153" s="322"/>
      <c r="GQ153" s="322"/>
      <c r="GR153" s="322"/>
      <c r="GS153" s="322"/>
      <c r="GT153" s="322"/>
      <c r="GU153" s="322"/>
    </row>
    <row r="154" s="315" customFormat="true" ht="12.75" hidden="false" customHeight="true" outlineLevel="0" collapsed="false">
      <c r="A154" s="342" t="n">
        <v>6</v>
      </c>
      <c r="B154" s="342"/>
      <c r="C154" s="342"/>
      <c r="D154" s="342"/>
      <c r="E154" s="342"/>
      <c r="F154" s="342"/>
      <c r="G154" s="317" t="s">
        <v>458</v>
      </c>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8" t="n">
        <v>1</v>
      </c>
      <c r="AE154" s="318"/>
      <c r="AF154" s="318"/>
      <c r="AG154" s="318"/>
      <c r="AH154" s="318"/>
      <c r="AI154" s="318"/>
      <c r="AJ154" s="318"/>
      <c r="AK154" s="318"/>
      <c r="AL154" s="318"/>
      <c r="AM154" s="318"/>
      <c r="AN154" s="318"/>
      <c r="AO154" s="318"/>
      <c r="AP154" s="318"/>
      <c r="AQ154" s="318"/>
      <c r="AR154" s="318"/>
      <c r="AS154" s="318"/>
      <c r="AT154" s="326" t="n">
        <f aca="false">BK154+CC154+CV154</f>
        <v>23577.1</v>
      </c>
      <c r="AU154" s="326"/>
      <c r="AV154" s="326"/>
      <c r="AW154" s="326"/>
      <c r="AX154" s="326"/>
      <c r="AY154" s="326"/>
      <c r="AZ154" s="326"/>
      <c r="BA154" s="326"/>
      <c r="BB154" s="326"/>
      <c r="BC154" s="326"/>
      <c r="BD154" s="326"/>
      <c r="BE154" s="326"/>
      <c r="BF154" s="326"/>
      <c r="BG154" s="326"/>
      <c r="BH154" s="326"/>
      <c r="BI154" s="326"/>
      <c r="BJ154" s="326"/>
      <c r="BK154" s="318" t="n">
        <v>12946</v>
      </c>
      <c r="BL154" s="318"/>
      <c r="BM154" s="318"/>
      <c r="BN154" s="318"/>
      <c r="BO154" s="318"/>
      <c r="BP154" s="318"/>
      <c r="BQ154" s="318"/>
      <c r="BR154" s="318"/>
      <c r="BS154" s="318"/>
      <c r="BT154" s="318"/>
      <c r="BU154" s="318"/>
      <c r="BV154" s="318"/>
      <c r="BW154" s="318"/>
      <c r="BX154" s="318"/>
      <c r="BY154" s="318"/>
      <c r="BZ154" s="318"/>
      <c r="CA154" s="318"/>
      <c r="CB154" s="318"/>
      <c r="CC154" s="318"/>
      <c r="CD154" s="318"/>
      <c r="CE154" s="318"/>
      <c r="CF154" s="318"/>
      <c r="CG154" s="318"/>
      <c r="CH154" s="318"/>
      <c r="CI154" s="318"/>
      <c r="CJ154" s="318"/>
      <c r="CK154" s="318"/>
      <c r="CL154" s="318"/>
      <c r="CM154" s="318"/>
      <c r="CN154" s="318"/>
      <c r="CO154" s="318"/>
      <c r="CP154" s="318"/>
      <c r="CQ154" s="318"/>
      <c r="CR154" s="318"/>
      <c r="CS154" s="318"/>
      <c r="CT154" s="318"/>
      <c r="CU154" s="318"/>
      <c r="CV154" s="318" t="n">
        <f aca="false">BK154*35%+6100</f>
        <v>10631.1</v>
      </c>
      <c r="CW154" s="318"/>
      <c r="CX154" s="318"/>
      <c r="CY154" s="318"/>
      <c r="CZ154" s="318"/>
      <c r="DA154" s="318"/>
      <c r="DB154" s="318"/>
      <c r="DC154" s="318"/>
      <c r="DD154" s="318"/>
      <c r="DE154" s="318"/>
      <c r="DF154" s="318"/>
      <c r="DG154" s="318"/>
      <c r="DH154" s="318"/>
      <c r="DI154" s="318"/>
      <c r="DJ154" s="318"/>
      <c r="DK154" s="318"/>
      <c r="DL154" s="318"/>
      <c r="DM154" s="318"/>
      <c r="DN154" s="318"/>
      <c r="DO154" s="318"/>
      <c r="DP154" s="318"/>
      <c r="DQ154" s="318"/>
      <c r="DR154" s="318"/>
      <c r="DS154" s="318"/>
      <c r="DT154" s="318"/>
      <c r="DU154" s="318"/>
      <c r="DV154" s="318"/>
      <c r="DW154" s="318"/>
      <c r="DX154" s="318"/>
      <c r="DY154" s="318"/>
      <c r="DZ154" s="318"/>
      <c r="EA154" s="318"/>
      <c r="EB154" s="318"/>
      <c r="EC154" s="318"/>
      <c r="ED154" s="326" t="n">
        <f aca="false">(BK154+CC154+CV154+DN154)*0.8</f>
        <v>18861.68</v>
      </c>
      <c r="EE154" s="326"/>
      <c r="EF154" s="326"/>
      <c r="EG154" s="326"/>
      <c r="EH154" s="326"/>
      <c r="EI154" s="326"/>
      <c r="EJ154" s="326"/>
      <c r="EK154" s="326"/>
      <c r="EL154" s="326"/>
      <c r="EM154" s="326"/>
      <c r="EN154" s="326"/>
      <c r="EO154" s="326"/>
      <c r="EP154" s="326"/>
      <c r="EQ154" s="326"/>
      <c r="ER154" s="326"/>
      <c r="ES154" s="326"/>
      <c r="ET154" s="326" t="n">
        <f aca="false">(BK154+CC154+CV154+DN154)*0.5</f>
        <v>11788.55</v>
      </c>
      <c r="EU154" s="326"/>
      <c r="EV154" s="326"/>
      <c r="EW154" s="326"/>
      <c r="EX154" s="326"/>
      <c r="EY154" s="326"/>
      <c r="EZ154" s="326"/>
      <c r="FA154" s="326"/>
      <c r="FB154" s="326"/>
      <c r="FC154" s="326"/>
      <c r="FD154" s="326"/>
      <c r="FE154" s="326"/>
      <c r="FF154" s="326"/>
      <c r="FG154" s="326"/>
      <c r="FH154" s="326"/>
      <c r="FI154" s="326"/>
      <c r="FJ154" s="326"/>
      <c r="FK154" s="318" t="n">
        <f aca="false">(AT154+ED154+ET154)*12*AD154</f>
        <v>650727.96</v>
      </c>
      <c r="FL154" s="318"/>
      <c r="FM154" s="318"/>
      <c r="FP154" s="322"/>
      <c r="FQ154" s="322"/>
      <c r="FR154" s="322"/>
      <c r="FS154" s="322"/>
      <c r="FT154" s="322"/>
      <c r="FU154" s="322"/>
      <c r="FV154" s="322"/>
      <c r="FW154" s="322"/>
      <c r="FX154" s="322"/>
      <c r="FY154" s="322"/>
      <c r="FZ154" s="322"/>
      <c r="GA154" s="322"/>
      <c r="GB154" s="322"/>
      <c r="GC154" s="322"/>
      <c r="GD154" s="322"/>
      <c r="GE154" s="322"/>
      <c r="GF154" s="322"/>
      <c r="GG154" s="322"/>
      <c r="GH154" s="322"/>
      <c r="GI154" s="322"/>
      <c r="GJ154" s="322"/>
      <c r="GK154" s="322"/>
      <c r="GL154" s="322"/>
      <c r="GM154" s="322"/>
      <c r="GN154" s="322"/>
      <c r="GO154" s="322"/>
      <c r="GP154" s="322"/>
      <c r="GQ154" s="322"/>
      <c r="GR154" s="322"/>
      <c r="GS154" s="322"/>
      <c r="GT154" s="322"/>
      <c r="GU154" s="322"/>
    </row>
    <row r="155" s="315" customFormat="true" ht="12.75" hidden="false" customHeight="true" outlineLevel="0" collapsed="false">
      <c r="A155" s="342" t="n">
        <v>7</v>
      </c>
      <c r="B155" s="342"/>
      <c r="C155" s="342"/>
      <c r="D155" s="342"/>
      <c r="E155" s="342"/>
      <c r="F155" s="342"/>
      <c r="G155" s="317" t="s">
        <v>459</v>
      </c>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8" t="n">
        <v>3</v>
      </c>
      <c r="AE155" s="318"/>
      <c r="AF155" s="318"/>
      <c r="AG155" s="318"/>
      <c r="AH155" s="318"/>
      <c r="AI155" s="318"/>
      <c r="AJ155" s="318"/>
      <c r="AK155" s="318"/>
      <c r="AL155" s="318"/>
      <c r="AM155" s="318"/>
      <c r="AN155" s="318"/>
      <c r="AO155" s="318"/>
      <c r="AP155" s="318"/>
      <c r="AQ155" s="318"/>
      <c r="AR155" s="318"/>
      <c r="AS155" s="318"/>
      <c r="AT155" s="326" t="n">
        <f aca="false">BK155+CC155+CV155</f>
        <v>24609.41</v>
      </c>
      <c r="AU155" s="326"/>
      <c r="AV155" s="326"/>
      <c r="AW155" s="326"/>
      <c r="AX155" s="326"/>
      <c r="AY155" s="326"/>
      <c r="AZ155" s="326"/>
      <c r="BA155" s="326"/>
      <c r="BB155" s="326"/>
      <c r="BC155" s="326"/>
      <c r="BD155" s="326"/>
      <c r="BE155" s="326"/>
      <c r="BF155" s="326"/>
      <c r="BG155" s="326"/>
      <c r="BH155" s="326"/>
      <c r="BI155" s="326"/>
      <c r="BJ155" s="326"/>
      <c r="BK155" s="318" t="n">
        <v>13444</v>
      </c>
      <c r="BL155" s="318"/>
      <c r="BM155" s="318"/>
      <c r="BN155" s="318"/>
      <c r="BO155" s="318"/>
      <c r="BP155" s="318"/>
      <c r="BQ155" s="318"/>
      <c r="BR155" s="318"/>
      <c r="BS155" s="318"/>
      <c r="BT155" s="318"/>
      <c r="BU155" s="318"/>
      <c r="BV155" s="318"/>
      <c r="BW155" s="318"/>
      <c r="BX155" s="318"/>
      <c r="BY155" s="318"/>
      <c r="BZ155" s="318"/>
      <c r="CA155" s="318"/>
      <c r="CB155" s="318"/>
      <c r="CC155" s="318"/>
      <c r="CD155" s="318"/>
      <c r="CE155" s="318"/>
      <c r="CF155" s="318"/>
      <c r="CG155" s="318"/>
      <c r="CH155" s="318"/>
      <c r="CI155" s="318"/>
      <c r="CJ155" s="318"/>
      <c r="CK155" s="318"/>
      <c r="CL155" s="318"/>
      <c r="CM155" s="318"/>
      <c r="CN155" s="318"/>
      <c r="CO155" s="318"/>
      <c r="CP155" s="318"/>
      <c r="CQ155" s="318"/>
      <c r="CR155" s="318"/>
      <c r="CS155" s="318"/>
      <c r="CT155" s="318"/>
      <c r="CU155" s="318"/>
      <c r="CV155" s="318" t="n">
        <f aca="false">BK155*35%+6460.01</f>
        <v>11165.41</v>
      </c>
      <c r="CW155" s="318"/>
      <c r="CX155" s="318"/>
      <c r="CY155" s="318"/>
      <c r="CZ155" s="318"/>
      <c r="DA155" s="318"/>
      <c r="DB155" s="318"/>
      <c r="DC155" s="318"/>
      <c r="DD155" s="318"/>
      <c r="DE155" s="318"/>
      <c r="DF155" s="318"/>
      <c r="DG155" s="318"/>
      <c r="DH155" s="318"/>
      <c r="DI155" s="318"/>
      <c r="DJ155" s="318"/>
      <c r="DK155" s="318"/>
      <c r="DL155" s="318"/>
      <c r="DM155" s="318"/>
      <c r="DN155" s="318"/>
      <c r="DO155" s="318"/>
      <c r="DP155" s="318"/>
      <c r="DQ155" s="318"/>
      <c r="DR155" s="318"/>
      <c r="DS155" s="318"/>
      <c r="DT155" s="318"/>
      <c r="DU155" s="318"/>
      <c r="DV155" s="318"/>
      <c r="DW155" s="318"/>
      <c r="DX155" s="318"/>
      <c r="DY155" s="318"/>
      <c r="DZ155" s="318"/>
      <c r="EA155" s="318"/>
      <c r="EB155" s="318"/>
      <c r="EC155" s="318"/>
      <c r="ED155" s="326" t="n">
        <f aca="false">(BK155+CC155+CV155+DN155)*0.8</f>
        <v>19687.528</v>
      </c>
      <c r="EE155" s="326"/>
      <c r="EF155" s="326"/>
      <c r="EG155" s="326"/>
      <c r="EH155" s="326"/>
      <c r="EI155" s="326"/>
      <c r="EJ155" s="326"/>
      <c r="EK155" s="326"/>
      <c r="EL155" s="326"/>
      <c r="EM155" s="326"/>
      <c r="EN155" s="326"/>
      <c r="EO155" s="326"/>
      <c r="EP155" s="326"/>
      <c r="EQ155" s="326"/>
      <c r="ER155" s="326"/>
      <c r="ES155" s="326"/>
      <c r="ET155" s="326" t="n">
        <f aca="false">(BK155+CC155+CV155+DN155)*0.5</f>
        <v>12304.705</v>
      </c>
      <c r="EU155" s="326"/>
      <c r="EV155" s="326"/>
      <c r="EW155" s="326"/>
      <c r="EX155" s="326"/>
      <c r="EY155" s="326"/>
      <c r="EZ155" s="326"/>
      <c r="FA155" s="326"/>
      <c r="FB155" s="326"/>
      <c r="FC155" s="326"/>
      <c r="FD155" s="326"/>
      <c r="FE155" s="326"/>
      <c r="FF155" s="326"/>
      <c r="FG155" s="326"/>
      <c r="FH155" s="326"/>
      <c r="FI155" s="326"/>
      <c r="FJ155" s="326"/>
      <c r="FK155" s="318" t="n">
        <f aca="false">(AT155+ED155+ET155)*12*AD155</f>
        <v>2037659.148</v>
      </c>
      <c r="FL155" s="318"/>
      <c r="FM155" s="318"/>
      <c r="FP155" s="322"/>
      <c r="FQ155" s="322"/>
      <c r="FR155" s="322"/>
      <c r="FS155" s="322"/>
      <c r="FT155" s="322"/>
      <c r="FU155" s="322"/>
      <c r="FV155" s="322"/>
      <c r="FW155" s="322"/>
      <c r="FX155" s="322"/>
      <c r="FY155" s="322"/>
      <c r="FZ155" s="322"/>
      <c r="GA155" s="322"/>
      <c r="GB155" s="322"/>
      <c r="GC155" s="322"/>
      <c r="GD155" s="322"/>
      <c r="GE155" s="322"/>
      <c r="GF155" s="322"/>
      <c r="GG155" s="322"/>
      <c r="GH155" s="322"/>
      <c r="GI155" s="322"/>
      <c r="GJ155" s="322"/>
      <c r="GK155" s="322"/>
      <c r="GL155" s="322"/>
      <c r="GM155" s="322"/>
      <c r="GN155" s="322"/>
      <c r="GO155" s="322"/>
      <c r="GP155" s="322"/>
      <c r="GQ155" s="322"/>
      <c r="GR155" s="322"/>
      <c r="GS155" s="322"/>
      <c r="GT155" s="322"/>
      <c r="GU155" s="322"/>
    </row>
    <row r="156" s="315" customFormat="true" ht="12.75" hidden="false" customHeight="true" outlineLevel="0" collapsed="false">
      <c r="A156" s="342" t="n">
        <v>8</v>
      </c>
      <c r="B156" s="342"/>
      <c r="C156" s="342"/>
      <c r="D156" s="342"/>
      <c r="E156" s="342"/>
      <c r="F156" s="342"/>
      <c r="G156" s="317" t="s">
        <v>460</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8" t="n">
        <v>5</v>
      </c>
      <c r="AE156" s="318"/>
      <c r="AF156" s="318"/>
      <c r="AG156" s="318"/>
      <c r="AH156" s="318"/>
      <c r="AI156" s="318"/>
      <c r="AJ156" s="318"/>
      <c r="AK156" s="318"/>
      <c r="AL156" s="318"/>
      <c r="AM156" s="318"/>
      <c r="AN156" s="318"/>
      <c r="AO156" s="318"/>
      <c r="AP156" s="318"/>
      <c r="AQ156" s="318"/>
      <c r="AR156" s="318"/>
      <c r="AS156" s="318"/>
      <c r="AT156" s="326" t="n">
        <f aca="false">BK156+CC156+CV156</f>
        <v>22351.2</v>
      </c>
      <c r="AU156" s="326"/>
      <c r="AV156" s="326"/>
      <c r="AW156" s="326"/>
      <c r="AX156" s="326"/>
      <c r="AY156" s="326"/>
      <c r="AZ156" s="326"/>
      <c r="BA156" s="326"/>
      <c r="BB156" s="326"/>
      <c r="BC156" s="326"/>
      <c r="BD156" s="326"/>
      <c r="BE156" s="326"/>
      <c r="BF156" s="326"/>
      <c r="BG156" s="326"/>
      <c r="BH156" s="326"/>
      <c r="BI156" s="326"/>
      <c r="BJ156" s="326"/>
      <c r="BK156" s="318" t="n">
        <v>12112</v>
      </c>
      <c r="BL156" s="318"/>
      <c r="BM156" s="318"/>
      <c r="BN156" s="318"/>
      <c r="BO156" s="318"/>
      <c r="BP156" s="318"/>
      <c r="BQ156" s="318"/>
      <c r="BR156" s="318"/>
      <c r="BS156" s="318"/>
      <c r="BT156" s="318"/>
      <c r="BU156" s="318"/>
      <c r="BV156" s="318"/>
      <c r="BW156" s="318"/>
      <c r="BX156" s="318"/>
      <c r="BY156" s="318"/>
      <c r="BZ156" s="318"/>
      <c r="CA156" s="318"/>
      <c r="CB156" s="318"/>
      <c r="CC156" s="318"/>
      <c r="CD156" s="318"/>
      <c r="CE156" s="318"/>
      <c r="CF156" s="318"/>
      <c r="CG156" s="318"/>
      <c r="CH156" s="318"/>
      <c r="CI156" s="318"/>
      <c r="CJ156" s="318"/>
      <c r="CK156" s="318"/>
      <c r="CL156" s="318"/>
      <c r="CM156" s="318"/>
      <c r="CN156" s="318"/>
      <c r="CO156" s="318"/>
      <c r="CP156" s="318"/>
      <c r="CQ156" s="318"/>
      <c r="CR156" s="318"/>
      <c r="CS156" s="318"/>
      <c r="CT156" s="318"/>
      <c r="CU156" s="318"/>
      <c r="CV156" s="318" t="n">
        <f aca="false">BK156*35%+6000</f>
        <v>10239.2</v>
      </c>
      <c r="CW156" s="318"/>
      <c r="CX156" s="318"/>
      <c r="CY156" s="318"/>
      <c r="CZ156" s="318"/>
      <c r="DA156" s="318"/>
      <c r="DB156" s="318"/>
      <c r="DC156" s="318"/>
      <c r="DD156" s="318"/>
      <c r="DE156" s="318"/>
      <c r="DF156" s="318"/>
      <c r="DG156" s="318"/>
      <c r="DH156" s="318"/>
      <c r="DI156" s="318"/>
      <c r="DJ156" s="318"/>
      <c r="DK156" s="318"/>
      <c r="DL156" s="318"/>
      <c r="DM156" s="318"/>
      <c r="DN156" s="318"/>
      <c r="DO156" s="318"/>
      <c r="DP156" s="318"/>
      <c r="DQ156" s="318"/>
      <c r="DR156" s="318"/>
      <c r="DS156" s="318"/>
      <c r="DT156" s="318"/>
      <c r="DU156" s="318"/>
      <c r="DV156" s="318"/>
      <c r="DW156" s="318"/>
      <c r="DX156" s="318"/>
      <c r="DY156" s="318"/>
      <c r="DZ156" s="318"/>
      <c r="EA156" s="318"/>
      <c r="EB156" s="318"/>
      <c r="EC156" s="318"/>
      <c r="ED156" s="326" t="n">
        <f aca="false">(BK156+CC156+CV156+DN156)*0.8</f>
        <v>17880.96</v>
      </c>
      <c r="EE156" s="326"/>
      <c r="EF156" s="326"/>
      <c r="EG156" s="326"/>
      <c r="EH156" s="326"/>
      <c r="EI156" s="326"/>
      <c r="EJ156" s="326"/>
      <c r="EK156" s="326"/>
      <c r="EL156" s="326"/>
      <c r="EM156" s="326"/>
      <c r="EN156" s="326"/>
      <c r="EO156" s="326"/>
      <c r="EP156" s="326"/>
      <c r="EQ156" s="326"/>
      <c r="ER156" s="326"/>
      <c r="ES156" s="326"/>
      <c r="ET156" s="326" t="n">
        <f aca="false">(BK156+CC156+CV156+DN156)*0.5</f>
        <v>11175.6</v>
      </c>
      <c r="EU156" s="326"/>
      <c r="EV156" s="326"/>
      <c r="EW156" s="326"/>
      <c r="EX156" s="326"/>
      <c r="EY156" s="326"/>
      <c r="EZ156" s="326"/>
      <c r="FA156" s="326"/>
      <c r="FB156" s="326"/>
      <c r="FC156" s="326"/>
      <c r="FD156" s="326"/>
      <c r="FE156" s="326"/>
      <c r="FF156" s="326"/>
      <c r="FG156" s="326"/>
      <c r="FH156" s="326"/>
      <c r="FI156" s="326"/>
      <c r="FJ156" s="326"/>
      <c r="FK156" s="318" t="n">
        <f aca="false">(AT156+ED156+ET156)*12*AD156</f>
        <v>3084465.6</v>
      </c>
      <c r="FL156" s="318"/>
      <c r="FM156" s="318"/>
      <c r="FP156" s="322"/>
      <c r="FQ156" s="322"/>
      <c r="FR156" s="322"/>
      <c r="FS156" s="322"/>
      <c r="FT156" s="322"/>
      <c r="FU156" s="322"/>
      <c r="FV156" s="322"/>
      <c r="FW156" s="322"/>
      <c r="FX156" s="322"/>
      <c r="FY156" s="322"/>
      <c r="FZ156" s="322"/>
      <c r="GA156" s="322"/>
      <c r="GB156" s="322"/>
      <c r="GC156" s="322"/>
      <c r="GD156" s="322"/>
      <c r="GE156" s="322"/>
      <c r="GF156" s="322"/>
      <c r="GG156" s="322"/>
      <c r="GH156" s="322"/>
      <c r="GI156" s="322"/>
      <c r="GJ156" s="322"/>
      <c r="GK156" s="322"/>
      <c r="GL156" s="322"/>
      <c r="GM156" s="322"/>
      <c r="GN156" s="322"/>
      <c r="GO156" s="322"/>
      <c r="GP156" s="322"/>
      <c r="GQ156" s="322"/>
      <c r="GR156" s="322"/>
      <c r="GS156" s="322"/>
      <c r="GT156" s="322"/>
      <c r="GU156" s="322"/>
    </row>
    <row r="157" s="315" customFormat="true" ht="12.75" hidden="false" customHeight="true" outlineLevel="0" collapsed="false">
      <c r="A157" s="342" t="n">
        <v>9</v>
      </c>
      <c r="B157" s="342"/>
      <c r="C157" s="342"/>
      <c r="D157" s="342"/>
      <c r="E157" s="342"/>
      <c r="F157" s="342"/>
      <c r="G157" s="317" t="s">
        <v>461</v>
      </c>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8" t="n">
        <f aca="false">8.5+3</f>
        <v>11.5</v>
      </c>
      <c r="AE157" s="318"/>
      <c r="AF157" s="318"/>
      <c r="AG157" s="318"/>
      <c r="AH157" s="318"/>
      <c r="AI157" s="318"/>
      <c r="AJ157" s="318"/>
      <c r="AK157" s="318"/>
      <c r="AL157" s="318"/>
      <c r="AM157" s="318"/>
      <c r="AN157" s="318"/>
      <c r="AO157" s="318"/>
      <c r="AP157" s="318"/>
      <c r="AQ157" s="318"/>
      <c r="AR157" s="318"/>
      <c r="AS157" s="318"/>
      <c r="AT157" s="326" t="n">
        <f aca="false">BK157+CC157+CV157</f>
        <v>24851.2</v>
      </c>
      <c r="AU157" s="326"/>
      <c r="AV157" s="326"/>
      <c r="AW157" s="326"/>
      <c r="AX157" s="326"/>
      <c r="AY157" s="326"/>
      <c r="AZ157" s="326"/>
      <c r="BA157" s="326"/>
      <c r="BB157" s="326"/>
      <c r="BC157" s="326"/>
      <c r="BD157" s="326"/>
      <c r="BE157" s="326"/>
      <c r="BF157" s="326"/>
      <c r="BG157" s="326"/>
      <c r="BH157" s="326"/>
      <c r="BI157" s="326"/>
      <c r="BJ157" s="326"/>
      <c r="BK157" s="318" t="n">
        <v>12112</v>
      </c>
      <c r="BL157" s="318"/>
      <c r="BM157" s="318"/>
      <c r="BN157" s="318"/>
      <c r="BO157" s="318"/>
      <c r="BP157" s="318"/>
      <c r="BQ157" s="318"/>
      <c r="BR157" s="318"/>
      <c r="BS157" s="318"/>
      <c r="BT157" s="318"/>
      <c r="BU157" s="318"/>
      <c r="BV157" s="318"/>
      <c r="BW157" s="318"/>
      <c r="BX157" s="318"/>
      <c r="BY157" s="318"/>
      <c r="BZ157" s="318"/>
      <c r="CA157" s="318"/>
      <c r="CB157" s="318"/>
      <c r="CC157" s="318" t="n">
        <v>2500</v>
      </c>
      <c r="CD157" s="318"/>
      <c r="CE157" s="318"/>
      <c r="CF157" s="318"/>
      <c r="CG157" s="318"/>
      <c r="CH157" s="318"/>
      <c r="CI157" s="318"/>
      <c r="CJ157" s="318"/>
      <c r="CK157" s="318"/>
      <c r="CL157" s="318"/>
      <c r="CM157" s="318"/>
      <c r="CN157" s="318"/>
      <c r="CO157" s="318"/>
      <c r="CP157" s="318"/>
      <c r="CQ157" s="318"/>
      <c r="CR157" s="318"/>
      <c r="CS157" s="318"/>
      <c r="CT157" s="318"/>
      <c r="CU157" s="318"/>
      <c r="CV157" s="318" t="n">
        <f aca="false">BK157*35%+6000</f>
        <v>10239.2</v>
      </c>
      <c r="CW157" s="318"/>
      <c r="CX157" s="318"/>
      <c r="CY157" s="318"/>
      <c r="CZ157" s="318"/>
      <c r="DA157" s="318"/>
      <c r="DB157" s="318"/>
      <c r="DC157" s="318"/>
      <c r="DD157" s="318"/>
      <c r="DE157" s="318"/>
      <c r="DF157" s="318"/>
      <c r="DG157" s="318"/>
      <c r="DH157" s="318"/>
      <c r="DI157" s="318"/>
      <c r="DJ157" s="318"/>
      <c r="DK157" s="318"/>
      <c r="DL157" s="318"/>
      <c r="DM157" s="318"/>
      <c r="DN157" s="318"/>
      <c r="DO157" s="318"/>
      <c r="DP157" s="318"/>
      <c r="DQ157" s="318"/>
      <c r="DR157" s="318"/>
      <c r="DS157" s="318"/>
      <c r="DT157" s="318"/>
      <c r="DU157" s="318"/>
      <c r="DV157" s="318"/>
      <c r="DW157" s="318"/>
      <c r="DX157" s="318"/>
      <c r="DY157" s="318"/>
      <c r="DZ157" s="318"/>
      <c r="EA157" s="318"/>
      <c r="EB157" s="318"/>
      <c r="EC157" s="318"/>
      <c r="ED157" s="326" t="n">
        <f aca="false">(BK157+CC157+CV157+DN157)*0.8</f>
        <v>19880.96</v>
      </c>
      <c r="EE157" s="326"/>
      <c r="EF157" s="326"/>
      <c r="EG157" s="326"/>
      <c r="EH157" s="326"/>
      <c r="EI157" s="326"/>
      <c r="EJ157" s="326"/>
      <c r="EK157" s="326"/>
      <c r="EL157" s="326"/>
      <c r="EM157" s="326"/>
      <c r="EN157" s="326"/>
      <c r="EO157" s="326"/>
      <c r="EP157" s="326"/>
      <c r="EQ157" s="326"/>
      <c r="ER157" s="326"/>
      <c r="ES157" s="326"/>
      <c r="ET157" s="326" t="n">
        <f aca="false">(BK157+CC157+CV157+DN157)*0.5</f>
        <v>12425.6</v>
      </c>
      <c r="EU157" s="326"/>
      <c r="EV157" s="326"/>
      <c r="EW157" s="326"/>
      <c r="EX157" s="326"/>
      <c r="EY157" s="326"/>
      <c r="EZ157" s="326"/>
      <c r="FA157" s="326"/>
      <c r="FB157" s="326"/>
      <c r="FC157" s="326"/>
      <c r="FD157" s="326"/>
      <c r="FE157" s="326"/>
      <c r="FF157" s="326"/>
      <c r="FG157" s="326"/>
      <c r="FH157" s="326"/>
      <c r="FI157" s="326"/>
      <c r="FJ157" s="326"/>
      <c r="FK157" s="318" t="n">
        <f aca="false">(AT157+ED157+ET157)*12*AD157</f>
        <v>7887770.88</v>
      </c>
      <c r="FL157" s="318"/>
      <c r="FM157" s="318"/>
      <c r="FP157" s="322"/>
      <c r="FQ157" s="322"/>
      <c r="FR157" s="322"/>
      <c r="FS157" s="322"/>
      <c r="FT157" s="322"/>
      <c r="FU157" s="322"/>
      <c r="FV157" s="322"/>
      <c r="FW157" s="322"/>
      <c r="FX157" s="322"/>
      <c r="FY157" s="322"/>
      <c r="FZ157" s="322"/>
      <c r="GA157" s="322"/>
      <c r="GB157" s="322"/>
      <c r="GC157" s="322"/>
      <c r="GD157" s="322"/>
      <c r="GE157" s="322"/>
      <c r="GF157" s="322"/>
      <c r="GG157" s="322"/>
      <c r="GH157" s="322"/>
      <c r="GI157" s="322"/>
      <c r="GJ157" s="322"/>
      <c r="GK157" s="322"/>
      <c r="GL157" s="322"/>
      <c r="GM157" s="322"/>
      <c r="GN157" s="322"/>
      <c r="GO157" s="322"/>
      <c r="GP157" s="322"/>
      <c r="GQ157" s="322"/>
      <c r="GR157" s="322"/>
      <c r="GS157" s="322"/>
      <c r="GT157" s="322"/>
      <c r="GU157" s="322"/>
    </row>
    <row r="158" s="315" customFormat="true" ht="12.75" hidden="false" customHeight="true" outlineLevel="0" collapsed="false">
      <c r="A158" s="342" t="n">
        <v>10</v>
      </c>
      <c r="B158" s="342"/>
      <c r="C158" s="342"/>
      <c r="D158" s="342"/>
      <c r="E158" s="342"/>
      <c r="F158" s="342"/>
      <c r="G158" s="317" t="s">
        <v>462</v>
      </c>
      <c r="H158" s="317"/>
      <c r="I158" s="317"/>
      <c r="J158" s="317"/>
      <c r="K158" s="317"/>
      <c r="L158" s="317"/>
      <c r="M158" s="317"/>
      <c r="N158" s="317"/>
      <c r="O158" s="317"/>
      <c r="P158" s="317"/>
      <c r="Q158" s="317"/>
      <c r="R158" s="317"/>
      <c r="S158" s="317"/>
      <c r="T158" s="317"/>
      <c r="U158" s="317"/>
      <c r="V158" s="317"/>
      <c r="W158" s="317"/>
      <c r="X158" s="317"/>
      <c r="Y158" s="317"/>
      <c r="Z158" s="317"/>
      <c r="AA158" s="317"/>
      <c r="AB158" s="317"/>
      <c r="AC158" s="317"/>
      <c r="AD158" s="318" t="n">
        <f aca="false">4+3</f>
        <v>7</v>
      </c>
      <c r="AE158" s="318"/>
      <c r="AF158" s="318"/>
      <c r="AG158" s="318"/>
      <c r="AH158" s="318"/>
      <c r="AI158" s="318"/>
      <c r="AJ158" s="318"/>
      <c r="AK158" s="318"/>
      <c r="AL158" s="318"/>
      <c r="AM158" s="318"/>
      <c r="AN158" s="318"/>
      <c r="AO158" s="318"/>
      <c r="AP158" s="318"/>
      <c r="AQ158" s="318"/>
      <c r="AR158" s="318"/>
      <c r="AS158" s="318"/>
      <c r="AT158" s="326" t="n">
        <f aca="false">BK158+CC158+CV158</f>
        <v>26313.35</v>
      </c>
      <c r="AU158" s="326"/>
      <c r="AV158" s="326"/>
      <c r="AW158" s="326"/>
      <c r="AX158" s="326"/>
      <c r="AY158" s="326"/>
      <c r="AZ158" s="326"/>
      <c r="BA158" s="326"/>
      <c r="BB158" s="326"/>
      <c r="BC158" s="326"/>
      <c r="BD158" s="326"/>
      <c r="BE158" s="326"/>
      <c r="BF158" s="326"/>
      <c r="BG158" s="326"/>
      <c r="BH158" s="326"/>
      <c r="BI158" s="326"/>
      <c r="BJ158" s="326"/>
      <c r="BK158" s="318" t="n">
        <v>13121</v>
      </c>
      <c r="BL158" s="318"/>
      <c r="BM158" s="318"/>
      <c r="BN158" s="318"/>
      <c r="BO158" s="318"/>
      <c r="BP158" s="318"/>
      <c r="BQ158" s="318"/>
      <c r="BR158" s="318"/>
      <c r="BS158" s="318"/>
      <c r="BT158" s="318"/>
      <c r="BU158" s="318"/>
      <c r="BV158" s="318"/>
      <c r="BW158" s="318"/>
      <c r="BX158" s="318"/>
      <c r="BY158" s="318"/>
      <c r="BZ158" s="318"/>
      <c r="CA158" s="318"/>
      <c r="CB158" s="318"/>
      <c r="CC158" s="318" t="n">
        <v>2500</v>
      </c>
      <c r="CD158" s="318"/>
      <c r="CE158" s="318"/>
      <c r="CF158" s="318"/>
      <c r="CG158" s="318"/>
      <c r="CH158" s="318"/>
      <c r="CI158" s="318"/>
      <c r="CJ158" s="318"/>
      <c r="CK158" s="318"/>
      <c r="CL158" s="318"/>
      <c r="CM158" s="318"/>
      <c r="CN158" s="318"/>
      <c r="CO158" s="318"/>
      <c r="CP158" s="318"/>
      <c r="CQ158" s="318"/>
      <c r="CR158" s="318"/>
      <c r="CS158" s="318"/>
      <c r="CT158" s="318"/>
      <c r="CU158" s="318"/>
      <c r="CV158" s="318" t="n">
        <f aca="false">BK158*35%+6100</f>
        <v>10692.35</v>
      </c>
      <c r="CW158" s="318"/>
      <c r="CX158" s="318"/>
      <c r="CY158" s="318"/>
      <c r="CZ158" s="318"/>
      <c r="DA158" s="318"/>
      <c r="DB158" s="318"/>
      <c r="DC158" s="318"/>
      <c r="DD158" s="318"/>
      <c r="DE158" s="318"/>
      <c r="DF158" s="318"/>
      <c r="DG158" s="318"/>
      <c r="DH158" s="318"/>
      <c r="DI158" s="318"/>
      <c r="DJ158" s="318"/>
      <c r="DK158" s="318"/>
      <c r="DL158" s="318"/>
      <c r="DM158" s="318"/>
      <c r="DN158" s="318"/>
      <c r="DO158" s="318"/>
      <c r="DP158" s="318"/>
      <c r="DQ158" s="318"/>
      <c r="DR158" s="318"/>
      <c r="DS158" s="318"/>
      <c r="DT158" s="318"/>
      <c r="DU158" s="318"/>
      <c r="DV158" s="318"/>
      <c r="DW158" s="318"/>
      <c r="DX158" s="318"/>
      <c r="DY158" s="318"/>
      <c r="DZ158" s="318"/>
      <c r="EA158" s="318"/>
      <c r="EB158" s="318"/>
      <c r="EC158" s="318"/>
      <c r="ED158" s="326" t="n">
        <f aca="false">(BK158+CC158+CV158+DN158)*0.8</f>
        <v>21050.68</v>
      </c>
      <c r="EE158" s="326"/>
      <c r="EF158" s="326"/>
      <c r="EG158" s="326"/>
      <c r="EH158" s="326"/>
      <c r="EI158" s="326"/>
      <c r="EJ158" s="326"/>
      <c r="EK158" s="326"/>
      <c r="EL158" s="326"/>
      <c r="EM158" s="326"/>
      <c r="EN158" s="326"/>
      <c r="EO158" s="326"/>
      <c r="EP158" s="326"/>
      <c r="EQ158" s="326"/>
      <c r="ER158" s="326"/>
      <c r="ES158" s="326"/>
      <c r="ET158" s="326" t="n">
        <f aca="false">(BK158+CC158+CV158+DN158)*0.5</f>
        <v>13156.675</v>
      </c>
      <c r="EU158" s="326"/>
      <c r="EV158" s="326"/>
      <c r="EW158" s="326"/>
      <c r="EX158" s="326"/>
      <c r="EY158" s="326"/>
      <c r="EZ158" s="326"/>
      <c r="FA158" s="326"/>
      <c r="FB158" s="326"/>
      <c r="FC158" s="326"/>
      <c r="FD158" s="326"/>
      <c r="FE158" s="326"/>
      <c r="FF158" s="326"/>
      <c r="FG158" s="326"/>
      <c r="FH158" s="326"/>
      <c r="FI158" s="326"/>
      <c r="FJ158" s="326"/>
      <c r="FK158" s="318" t="n">
        <f aca="false">(AT158+ED158+ET158)*12*AD158</f>
        <v>5083739.22</v>
      </c>
      <c r="FL158" s="318"/>
      <c r="FM158" s="318"/>
      <c r="FP158" s="322"/>
      <c r="FQ158" s="322"/>
      <c r="FR158" s="322"/>
      <c r="FS158" s="322"/>
      <c r="FT158" s="322"/>
      <c r="FU158" s="322"/>
      <c r="FV158" s="322"/>
      <c r="FW158" s="322"/>
      <c r="FX158" s="322"/>
      <c r="FY158" s="322"/>
      <c r="FZ158" s="322"/>
      <c r="GA158" s="322"/>
      <c r="GB158" s="322"/>
      <c r="GC158" s="322"/>
      <c r="GD158" s="322"/>
      <c r="GE158" s="322"/>
      <c r="GF158" s="322"/>
      <c r="GG158" s="322"/>
      <c r="GH158" s="322"/>
      <c r="GI158" s="322"/>
      <c r="GJ158" s="322"/>
      <c r="GK158" s="322"/>
      <c r="GL158" s="322"/>
      <c r="GM158" s="322"/>
      <c r="GN158" s="322"/>
      <c r="GO158" s="322"/>
      <c r="GP158" s="322"/>
      <c r="GQ158" s="322"/>
      <c r="GR158" s="322"/>
      <c r="GS158" s="322"/>
      <c r="GT158" s="322"/>
      <c r="GU158" s="322"/>
    </row>
    <row r="159" s="315" customFormat="true" ht="12.75" hidden="false" customHeight="true" outlineLevel="0" collapsed="false">
      <c r="A159" s="342" t="n">
        <v>11</v>
      </c>
      <c r="B159" s="342"/>
      <c r="C159" s="342"/>
      <c r="D159" s="342"/>
      <c r="E159" s="342"/>
      <c r="F159" s="342"/>
      <c r="G159" s="317" t="s">
        <v>463</v>
      </c>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8" t="n">
        <f aca="false">3.9+4</f>
        <v>7.9</v>
      </c>
      <c r="AE159" s="318"/>
      <c r="AF159" s="318"/>
      <c r="AG159" s="318"/>
      <c r="AH159" s="318"/>
      <c r="AI159" s="318"/>
      <c r="AJ159" s="318"/>
      <c r="AK159" s="318"/>
      <c r="AL159" s="318"/>
      <c r="AM159" s="318"/>
      <c r="AN159" s="318"/>
      <c r="AO159" s="318"/>
      <c r="AP159" s="318"/>
      <c r="AQ159" s="318"/>
      <c r="AR159" s="318"/>
      <c r="AS159" s="318"/>
      <c r="AT159" s="326" t="n">
        <f aca="false">BK159+CC159+CV159</f>
        <v>27362.0259</v>
      </c>
      <c r="AU159" s="326"/>
      <c r="AV159" s="326"/>
      <c r="AW159" s="326"/>
      <c r="AX159" s="326"/>
      <c r="AY159" s="326"/>
      <c r="AZ159" s="326"/>
      <c r="BA159" s="326"/>
      <c r="BB159" s="326"/>
      <c r="BC159" s="326"/>
      <c r="BD159" s="326"/>
      <c r="BE159" s="326"/>
      <c r="BF159" s="326"/>
      <c r="BG159" s="326"/>
      <c r="BH159" s="326"/>
      <c r="BI159" s="326"/>
      <c r="BJ159" s="326"/>
      <c r="BK159" s="318" t="n">
        <v>13626</v>
      </c>
      <c r="BL159" s="318"/>
      <c r="BM159" s="318"/>
      <c r="BN159" s="318"/>
      <c r="BO159" s="318"/>
      <c r="BP159" s="318"/>
      <c r="BQ159" s="318"/>
      <c r="BR159" s="318"/>
      <c r="BS159" s="318"/>
      <c r="BT159" s="318"/>
      <c r="BU159" s="318"/>
      <c r="BV159" s="318"/>
      <c r="BW159" s="318"/>
      <c r="BX159" s="318"/>
      <c r="BY159" s="318"/>
      <c r="BZ159" s="318"/>
      <c r="CA159" s="318"/>
      <c r="CB159" s="318"/>
      <c r="CC159" s="318" t="n">
        <v>2500</v>
      </c>
      <c r="CD159" s="318"/>
      <c r="CE159" s="318"/>
      <c r="CF159" s="318"/>
      <c r="CG159" s="318"/>
      <c r="CH159" s="318"/>
      <c r="CI159" s="318"/>
      <c r="CJ159" s="318"/>
      <c r="CK159" s="318"/>
      <c r="CL159" s="318"/>
      <c r="CM159" s="318"/>
      <c r="CN159" s="318"/>
      <c r="CO159" s="318"/>
      <c r="CP159" s="318"/>
      <c r="CQ159" s="318"/>
      <c r="CR159" s="318"/>
      <c r="CS159" s="318"/>
      <c r="CT159" s="318"/>
      <c r="CU159" s="318"/>
      <c r="CV159" s="318" t="n">
        <f aca="false">BK159*35%+6466.9259</f>
        <v>11236.0259</v>
      </c>
      <c r="CW159" s="318"/>
      <c r="CX159" s="318"/>
      <c r="CY159" s="318"/>
      <c r="CZ159" s="318"/>
      <c r="DA159" s="318"/>
      <c r="DB159" s="318"/>
      <c r="DC159" s="318"/>
      <c r="DD159" s="318"/>
      <c r="DE159" s="318"/>
      <c r="DF159" s="318"/>
      <c r="DG159" s="318"/>
      <c r="DH159" s="318"/>
      <c r="DI159" s="318"/>
      <c r="DJ159" s="318"/>
      <c r="DK159" s="318"/>
      <c r="DL159" s="318"/>
      <c r="DM159" s="318"/>
      <c r="DN159" s="318"/>
      <c r="DO159" s="318"/>
      <c r="DP159" s="318"/>
      <c r="DQ159" s="318"/>
      <c r="DR159" s="318"/>
      <c r="DS159" s="318"/>
      <c r="DT159" s="318"/>
      <c r="DU159" s="318"/>
      <c r="DV159" s="318"/>
      <c r="DW159" s="318"/>
      <c r="DX159" s="318"/>
      <c r="DY159" s="318"/>
      <c r="DZ159" s="318"/>
      <c r="EA159" s="318"/>
      <c r="EB159" s="318"/>
      <c r="EC159" s="318"/>
      <c r="ED159" s="326" t="n">
        <f aca="false">(BK159+CC159+CV159+DN159)*0.8</f>
        <v>21889.62072</v>
      </c>
      <c r="EE159" s="326"/>
      <c r="EF159" s="326"/>
      <c r="EG159" s="326"/>
      <c r="EH159" s="326"/>
      <c r="EI159" s="326"/>
      <c r="EJ159" s="326"/>
      <c r="EK159" s="326"/>
      <c r="EL159" s="326"/>
      <c r="EM159" s="326"/>
      <c r="EN159" s="326"/>
      <c r="EO159" s="326"/>
      <c r="EP159" s="326"/>
      <c r="EQ159" s="326"/>
      <c r="ER159" s="326"/>
      <c r="ES159" s="326"/>
      <c r="ET159" s="326" t="n">
        <f aca="false">(BK159+CC159+CV159+DN159)*0.5</f>
        <v>13681.01295</v>
      </c>
      <c r="EU159" s="326"/>
      <c r="EV159" s="326"/>
      <c r="EW159" s="326"/>
      <c r="EX159" s="326"/>
      <c r="EY159" s="326"/>
      <c r="EZ159" s="326"/>
      <c r="FA159" s="326"/>
      <c r="FB159" s="326"/>
      <c r="FC159" s="326"/>
      <c r="FD159" s="326"/>
      <c r="FE159" s="326"/>
      <c r="FF159" s="326"/>
      <c r="FG159" s="326"/>
      <c r="FH159" s="326"/>
      <c r="FI159" s="326"/>
      <c r="FJ159" s="326"/>
      <c r="FK159" s="318" t="n">
        <f aca="false">(AT159+ED159+ET159)*12*AD159</f>
        <v>5966016.127236</v>
      </c>
      <c r="FL159" s="318"/>
      <c r="FM159" s="318"/>
      <c r="FP159" s="322"/>
      <c r="FQ159" s="322"/>
      <c r="FR159" s="322"/>
      <c r="FS159" s="322"/>
      <c r="FT159" s="322"/>
      <c r="FU159" s="322"/>
      <c r="FV159" s="322"/>
      <c r="FW159" s="322"/>
      <c r="FX159" s="322"/>
      <c r="FY159" s="322"/>
      <c r="FZ159" s="322"/>
      <c r="GA159" s="322"/>
      <c r="GB159" s="322"/>
      <c r="GC159" s="322"/>
      <c r="GD159" s="322"/>
      <c r="GE159" s="322"/>
      <c r="GF159" s="322"/>
      <c r="GG159" s="322"/>
      <c r="GH159" s="322"/>
      <c r="GI159" s="322"/>
      <c r="GJ159" s="322"/>
      <c r="GK159" s="322"/>
      <c r="GL159" s="322"/>
      <c r="GM159" s="322"/>
      <c r="GN159" s="322"/>
      <c r="GO159" s="322"/>
      <c r="GP159" s="322"/>
      <c r="GQ159" s="322"/>
      <c r="GR159" s="322"/>
      <c r="GS159" s="322"/>
      <c r="GT159" s="322"/>
      <c r="GU159" s="322"/>
    </row>
    <row r="160" s="315" customFormat="true" ht="13.5" hidden="false" customHeight="true" outlineLevel="0" collapsed="false">
      <c r="A160" s="342" t="n">
        <v>12</v>
      </c>
      <c r="B160" s="342"/>
      <c r="C160" s="342"/>
      <c r="D160" s="342"/>
      <c r="E160" s="342"/>
      <c r="F160" s="342"/>
      <c r="G160" s="317" t="s">
        <v>464</v>
      </c>
      <c r="H160" s="317"/>
      <c r="I160" s="317"/>
      <c r="J160" s="317"/>
      <c r="K160" s="317"/>
      <c r="L160" s="317"/>
      <c r="M160" s="317"/>
      <c r="N160" s="317"/>
      <c r="O160" s="317"/>
      <c r="P160" s="317"/>
      <c r="Q160" s="317"/>
      <c r="R160" s="317"/>
      <c r="S160" s="317"/>
      <c r="T160" s="317"/>
      <c r="U160" s="317"/>
      <c r="V160" s="317"/>
      <c r="W160" s="317"/>
      <c r="X160" s="317"/>
      <c r="Y160" s="317"/>
      <c r="Z160" s="317"/>
      <c r="AA160" s="317"/>
      <c r="AB160" s="317"/>
      <c r="AC160" s="317"/>
      <c r="AD160" s="318" t="n">
        <v>1</v>
      </c>
      <c r="AE160" s="318"/>
      <c r="AF160" s="318"/>
      <c r="AG160" s="318"/>
      <c r="AH160" s="318"/>
      <c r="AI160" s="318"/>
      <c r="AJ160" s="318"/>
      <c r="AK160" s="318"/>
      <c r="AL160" s="318"/>
      <c r="AM160" s="318"/>
      <c r="AN160" s="318"/>
      <c r="AO160" s="318"/>
      <c r="AP160" s="318"/>
      <c r="AQ160" s="318"/>
      <c r="AR160" s="318"/>
      <c r="AS160" s="318"/>
      <c r="AT160" s="326" t="n">
        <f aca="false">BK160+CC160+CV160</f>
        <v>21670.8</v>
      </c>
      <c r="AU160" s="326"/>
      <c r="AV160" s="326"/>
      <c r="AW160" s="326"/>
      <c r="AX160" s="326"/>
      <c r="AY160" s="326"/>
      <c r="AZ160" s="326"/>
      <c r="BA160" s="326"/>
      <c r="BB160" s="326"/>
      <c r="BC160" s="326"/>
      <c r="BD160" s="326"/>
      <c r="BE160" s="326"/>
      <c r="BF160" s="326"/>
      <c r="BG160" s="326"/>
      <c r="BH160" s="326"/>
      <c r="BI160" s="326"/>
      <c r="BJ160" s="326"/>
      <c r="BK160" s="318" t="n">
        <v>11608</v>
      </c>
      <c r="BL160" s="318"/>
      <c r="BM160" s="318"/>
      <c r="BN160" s="318"/>
      <c r="BO160" s="318"/>
      <c r="BP160" s="318"/>
      <c r="BQ160" s="318"/>
      <c r="BR160" s="318"/>
      <c r="BS160" s="318"/>
      <c r="BT160" s="318"/>
      <c r="BU160" s="318"/>
      <c r="BV160" s="318"/>
      <c r="BW160" s="318"/>
      <c r="BX160" s="318"/>
      <c r="BY160" s="318"/>
      <c r="BZ160" s="318"/>
      <c r="CA160" s="318"/>
      <c r="CB160" s="318"/>
      <c r="CC160" s="318"/>
      <c r="CD160" s="318"/>
      <c r="CE160" s="318"/>
      <c r="CF160" s="318"/>
      <c r="CG160" s="318"/>
      <c r="CH160" s="318"/>
      <c r="CI160" s="318"/>
      <c r="CJ160" s="318"/>
      <c r="CK160" s="318"/>
      <c r="CL160" s="318"/>
      <c r="CM160" s="318"/>
      <c r="CN160" s="318"/>
      <c r="CO160" s="318"/>
      <c r="CP160" s="318"/>
      <c r="CQ160" s="318"/>
      <c r="CR160" s="318"/>
      <c r="CS160" s="318"/>
      <c r="CT160" s="318"/>
      <c r="CU160" s="318"/>
      <c r="CV160" s="318" t="n">
        <f aca="false">BK160*35%+6000</f>
        <v>10062.8</v>
      </c>
      <c r="CW160" s="318"/>
      <c r="CX160" s="318"/>
      <c r="CY160" s="318"/>
      <c r="CZ160" s="318"/>
      <c r="DA160" s="318"/>
      <c r="DB160" s="318"/>
      <c r="DC160" s="318"/>
      <c r="DD160" s="318"/>
      <c r="DE160" s="318"/>
      <c r="DF160" s="318"/>
      <c r="DG160" s="318"/>
      <c r="DH160" s="318"/>
      <c r="DI160" s="318"/>
      <c r="DJ160" s="318"/>
      <c r="DK160" s="318"/>
      <c r="DL160" s="318"/>
      <c r="DM160" s="318"/>
      <c r="DN160" s="318"/>
      <c r="DO160" s="318"/>
      <c r="DP160" s="318"/>
      <c r="DQ160" s="318"/>
      <c r="DR160" s="318"/>
      <c r="DS160" s="318"/>
      <c r="DT160" s="318"/>
      <c r="DU160" s="318"/>
      <c r="DV160" s="318"/>
      <c r="DW160" s="318"/>
      <c r="DX160" s="318"/>
      <c r="DY160" s="318"/>
      <c r="DZ160" s="318"/>
      <c r="EA160" s="318"/>
      <c r="EB160" s="318"/>
      <c r="EC160" s="318"/>
      <c r="ED160" s="326" t="n">
        <f aca="false">(BK160+CC160+CV160+DN160)*0.8</f>
        <v>17336.64</v>
      </c>
      <c r="EE160" s="326"/>
      <c r="EF160" s="326"/>
      <c r="EG160" s="326"/>
      <c r="EH160" s="326"/>
      <c r="EI160" s="326"/>
      <c r="EJ160" s="326"/>
      <c r="EK160" s="326"/>
      <c r="EL160" s="326"/>
      <c r="EM160" s="326"/>
      <c r="EN160" s="326"/>
      <c r="EO160" s="326"/>
      <c r="EP160" s="326"/>
      <c r="EQ160" s="326"/>
      <c r="ER160" s="326"/>
      <c r="ES160" s="326"/>
      <c r="ET160" s="326" t="n">
        <f aca="false">(BK160+CC160+CV160+DN160)*0.5</f>
        <v>10835.4</v>
      </c>
      <c r="EU160" s="326"/>
      <c r="EV160" s="326"/>
      <c r="EW160" s="326"/>
      <c r="EX160" s="326"/>
      <c r="EY160" s="326"/>
      <c r="EZ160" s="326"/>
      <c r="FA160" s="326"/>
      <c r="FB160" s="326"/>
      <c r="FC160" s="326"/>
      <c r="FD160" s="326"/>
      <c r="FE160" s="326"/>
      <c r="FF160" s="326"/>
      <c r="FG160" s="326"/>
      <c r="FH160" s="326"/>
      <c r="FI160" s="326"/>
      <c r="FJ160" s="326"/>
      <c r="FK160" s="318" t="n">
        <f aca="false">(AT160+ED160+ET160)*12*AD160</f>
        <v>598114.08</v>
      </c>
      <c r="FL160" s="318"/>
      <c r="FM160" s="318"/>
      <c r="FP160" s="322"/>
      <c r="FQ160" s="322"/>
      <c r="FR160" s="322"/>
      <c r="FS160" s="322"/>
      <c r="FT160" s="322"/>
      <c r="FU160" s="322"/>
      <c r="FV160" s="322"/>
      <c r="FW160" s="322"/>
      <c r="FX160" s="322"/>
      <c r="FY160" s="322"/>
      <c r="FZ160" s="322"/>
      <c r="GA160" s="322"/>
      <c r="GB160" s="322"/>
      <c r="GC160" s="322"/>
      <c r="GD160" s="322"/>
      <c r="GE160" s="322"/>
      <c r="GF160" s="322"/>
      <c r="GG160" s="322"/>
      <c r="GH160" s="322"/>
      <c r="GI160" s="322"/>
      <c r="GJ160" s="322"/>
      <c r="GK160" s="322"/>
      <c r="GL160" s="322"/>
      <c r="GM160" s="322"/>
      <c r="GN160" s="322"/>
      <c r="GO160" s="322"/>
      <c r="GP160" s="322"/>
      <c r="GQ160" s="322"/>
      <c r="GR160" s="322"/>
      <c r="GS160" s="322"/>
      <c r="GT160" s="322"/>
      <c r="GU160" s="322"/>
    </row>
    <row r="161" s="315" customFormat="true" ht="12.75" hidden="false" customHeight="true" outlineLevel="0" collapsed="false">
      <c r="A161" s="342" t="n">
        <v>13</v>
      </c>
      <c r="B161" s="342"/>
      <c r="C161" s="342"/>
      <c r="D161" s="342"/>
      <c r="E161" s="342"/>
      <c r="F161" s="342"/>
      <c r="G161" s="317" t="s">
        <v>465</v>
      </c>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8" t="n">
        <v>1</v>
      </c>
      <c r="AE161" s="318"/>
      <c r="AF161" s="318"/>
      <c r="AG161" s="318"/>
      <c r="AH161" s="318"/>
      <c r="AI161" s="318"/>
      <c r="AJ161" s="318"/>
      <c r="AK161" s="318"/>
      <c r="AL161" s="318"/>
      <c r="AM161" s="318"/>
      <c r="AN161" s="318"/>
      <c r="AO161" s="318"/>
      <c r="AP161" s="318"/>
      <c r="AQ161" s="318"/>
      <c r="AR161" s="318"/>
      <c r="AS161" s="318"/>
      <c r="AT161" s="326" t="n">
        <f aca="false">BK161+CC161+CV161</f>
        <v>23629.65</v>
      </c>
      <c r="AU161" s="326"/>
      <c r="AV161" s="326"/>
      <c r="AW161" s="326"/>
      <c r="AX161" s="326"/>
      <c r="AY161" s="326"/>
      <c r="AZ161" s="326"/>
      <c r="BA161" s="326"/>
      <c r="BB161" s="326"/>
      <c r="BC161" s="326"/>
      <c r="BD161" s="326"/>
      <c r="BE161" s="326"/>
      <c r="BF161" s="326"/>
      <c r="BG161" s="326"/>
      <c r="BH161" s="326"/>
      <c r="BI161" s="326"/>
      <c r="BJ161" s="326"/>
      <c r="BK161" s="318" t="n">
        <v>13059</v>
      </c>
      <c r="BL161" s="318"/>
      <c r="BM161" s="318"/>
      <c r="BN161" s="318"/>
      <c r="BO161" s="318"/>
      <c r="BP161" s="318"/>
      <c r="BQ161" s="318"/>
      <c r="BR161" s="318"/>
      <c r="BS161" s="318"/>
      <c r="BT161" s="318"/>
      <c r="BU161" s="318"/>
      <c r="BV161" s="318"/>
      <c r="BW161" s="318"/>
      <c r="BX161" s="318"/>
      <c r="BY161" s="318"/>
      <c r="BZ161" s="318"/>
      <c r="CA161" s="318"/>
      <c r="CB161" s="318"/>
      <c r="CC161" s="318"/>
      <c r="CD161" s="318"/>
      <c r="CE161" s="318"/>
      <c r="CF161" s="318"/>
      <c r="CG161" s="318"/>
      <c r="CH161" s="318"/>
      <c r="CI161" s="318"/>
      <c r="CJ161" s="318"/>
      <c r="CK161" s="318"/>
      <c r="CL161" s="318"/>
      <c r="CM161" s="318"/>
      <c r="CN161" s="318"/>
      <c r="CO161" s="318"/>
      <c r="CP161" s="318"/>
      <c r="CQ161" s="318"/>
      <c r="CR161" s="318"/>
      <c r="CS161" s="318"/>
      <c r="CT161" s="318"/>
      <c r="CU161" s="318"/>
      <c r="CV161" s="318" t="n">
        <f aca="false">BK161*35%+6000</f>
        <v>10570.65</v>
      </c>
      <c r="CW161" s="318"/>
      <c r="CX161" s="318"/>
      <c r="CY161" s="318"/>
      <c r="CZ161" s="318"/>
      <c r="DA161" s="318"/>
      <c r="DB161" s="318"/>
      <c r="DC161" s="318"/>
      <c r="DD161" s="318"/>
      <c r="DE161" s="318"/>
      <c r="DF161" s="318"/>
      <c r="DG161" s="318"/>
      <c r="DH161" s="318"/>
      <c r="DI161" s="318"/>
      <c r="DJ161" s="318"/>
      <c r="DK161" s="318"/>
      <c r="DL161" s="318"/>
      <c r="DM161" s="318"/>
      <c r="DN161" s="318"/>
      <c r="DO161" s="318"/>
      <c r="DP161" s="318"/>
      <c r="DQ161" s="318"/>
      <c r="DR161" s="318"/>
      <c r="DS161" s="318"/>
      <c r="DT161" s="318"/>
      <c r="DU161" s="318"/>
      <c r="DV161" s="318"/>
      <c r="DW161" s="318"/>
      <c r="DX161" s="318"/>
      <c r="DY161" s="318"/>
      <c r="DZ161" s="318"/>
      <c r="EA161" s="318"/>
      <c r="EB161" s="318"/>
      <c r="EC161" s="318"/>
      <c r="ED161" s="326" t="n">
        <f aca="false">(BK161+CC161+CV161+DN161)*0.8</f>
        <v>18903.72</v>
      </c>
      <c r="EE161" s="326"/>
      <c r="EF161" s="326"/>
      <c r="EG161" s="326"/>
      <c r="EH161" s="326"/>
      <c r="EI161" s="326"/>
      <c r="EJ161" s="326"/>
      <c r="EK161" s="326"/>
      <c r="EL161" s="326"/>
      <c r="EM161" s="326"/>
      <c r="EN161" s="326"/>
      <c r="EO161" s="326"/>
      <c r="EP161" s="326"/>
      <c r="EQ161" s="326"/>
      <c r="ER161" s="326"/>
      <c r="ES161" s="326"/>
      <c r="ET161" s="326" t="n">
        <f aca="false">(BK161+CC161+CV161+DN161)*0.5</f>
        <v>11814.825</v>
      </c>
      <c r="EU161" s="326"/>
      <c r="EV161" s="326"/>
      <c r="EW161" s="326"/>
      <c r="EX161" s="326"/>
      <c r="EY161" s="326"/>
      <c r="EZ161" s="326"/>
      <c r="FA161" s="326"/>
      <c r="FB161" s="326"/>
      <c r="FC161" s="326"/>
      <c r="FD161" s="326"/>
      <c r="FE161" s="326"/>
      <c r="FF161" s="326"/>
      <c r="FG161" s="326"/>
      <c r="FH161" s="326"/>
      <c r="FI161" s="326"/>
      <c r="FJ161" s="326"/>
      <c r="FK161" s="318" t="n">
        <f aca="false">(AT161+ED161+ET161)*12*AD161</f>
        <v>652178.34</v>
      </c>
      <c r="FL161" s="318"/>
      <c r="FM161" s="318"/>
      <c r="FP161" s="322"/>
      <c r="FQ161" s="322"/>
      <c r="FR161" s="322"/>
      <c r="FS161" s="322"/>
      <c r="FT161" s="322"/>
      <c r="FU161" s="322"/>
      <c r="FV161" s="322"/>
      <c r="FW161" s="322"/>
      <c r="FX161" s="322"/>
      <c r="FY161" s="322"/>
      <c r="FZ161" s="322"/>
      <c r="GA161" s="322"/>
      <c r="GB161" s="322"/>
      <c r="GC161" s="322"/>
      <c r="GD161" s="322"/>
      <c r="GE161" s="322"/>
      <c r="GF161" s="322"/>
      <c r="GG161" s="322"/>
      <c r="GH161" s="322"/>
      <c r="GI161" s="322"/>
      <c r="GJ161" s="322"/>
      <c r="GK161" s="322"/>
      <c r="GL161" s="322"/>
      <c r="GM161" s="322"/>
      <c r="GN161" s="322"/>
      <c r="GO161" s="322"/>
      <c r="GP161" s="322"/>
      <c r="GQ161" s="322"/>
      <c r="GR161" s="322"/>
      <c r="GS161" s="322"/>
      <c r="GT161" s="322"/>
      <c r="GU161" s="322"/>
    </row>
    <row r="162" s="315" customFormat="true" ht="12.75" hidden="false" customHeight="true" outlineLevel="0" collapsed="false">
      <c r="A162" s="342" t="n">
        <v>14</v>
      </c>
      <c r="B162" s="342"/>
      <c r="C162" s="342"/>
      <c r="D162" s="342"/>
      <c r="E162" s="342"/>
      <c r="F162" s="342"/>
      <c r="G162" s="317" t="s">
        <v>466</v>
      </c>
      <c r="H162" s="317"/>
      <c r="I162" s="317"/>
      <c r="J162" s="317"/>
      <c r="K162" s="317"/>
      <c r="L162" s="317"/>
      <c r="M162" s="317"/>
      <c r="N162" s="317"/>
      <c r="O162" s="317"/>
      <c r="P162" s="317"/>
      <c r="Q162" s="317"/>
      <c r="R162" s="317"/>
      <c r="S162" s="317"/>
      <c r="T162" s="317"/>
      <c r="U162" s="317"/>
      <c r="V162" s="317"/>
      <c r="W162" s="317"/>
      <c r="X162" s="317"/>
      <c r="Y162" s="317"/>
      <c r="Z162" s="317"/>
      <c r="AA162" s="317"/>
      <c r="AB162" s="317"/>
      <c r="AC162" s="317"/>
      <c r="AD162" s="318" t="n">
        <v>1</v>
      </c>
      <c r="AE162" s="318"/>
      <c r="AF162" s="318"/>
      <c r="AG162" s="318"/>
      <c r="AH162" s="318"/>
      <c r="AI162" s="318"/>
      <c r="AJ162" s="318"/>
      <c r="AK162" s="318"/>
      <c r="AL162" s="318"/>
      <c r="AM162" s="318"/>
      <c r="AN162" s="318"/>
      <c r="AO162" s="318"/>
      <c r="AP162" s="318"/>
      <c r="AQ162" s="318"/>
      <c r="AR162" s="318"/>
      <c r="AS162" s="318"/>
      <c r="AT162" s="326" t="n">
        <f aca="false">BK162+CC162+CV162</f>
        <v>23231.4</v>
      </c>
      <c r="AU162" s="326"/>
      <c r="AV162" s="326"/>
      <c r="AW162" s="326"/>
      <c r="AX162" s="326"/>
      <c r="AY162" s="326"/>
      <c r="AZ162" s="326"/>
      <c r="BA162" s="326"/>
      <c r="BB162" s="326"/>
      <c r="BC162" s="326"/>
      <c r="BD162" s="326"/>
      <c r="BE162" s="326"/>
      <c r="BF162" s="326"/>
      <c r="BG162" s="326"/>
      <c r="BH162" s="326"/>
      <c r="BI162" s="326"/>
      <c r="BJ162" s="326"/>
      <c r="BK162" s="318" t="n">
        <v>12764</v>
      </c>
      <c r="BL162" s="318"/>
      <c r="BM162" s="318"/>
      <c r="BN162" s="318"/>
      <c r="BO162" s="318"/>
      <c r="BP162" s="318"/>
      <c r="BQ162" s="318"/>
      <c r="BR162" s="318"/>
      <c r="BS162" s="318"/>
      <c r="BT162" s="318"/>
      <c r="BU162" s="318"/>
      <c r="BV162" s="318"/>
      <c r="BW162" s="318"/>
      <c r="BX162" s="318"/>
      <c r="BY162" s="318"/>
      <c r="BZ162" s="318"/>
      <c r="CA162" s="318"/>
      <c r="CB162" s="318"/>
      <c r="CC162" s="318"/>
      <c r="CD162" s="318"/>
      <c r="CE162" s="318"/>
      <c r="CF162" s="318"/>
      <c r="CG162" s="318"/>
      <c r="CH162" s="318"/>
      <c r="CI162" s="318"/>
      <c r="CJ162" s="318"/>
      <c r="CK162" s="318"/>
      <c r="CL162" s="318"/>
      <c r="CM162" s="318"/>
      <c r="CN162" s="318"/>
      <c r="CO162" s="318"/>
      <c r="CP162" s="318"/>
      <c r="CQ162" s="318"/>
      <c r="CR162" s="318"/>
      <c r="CS162" s="318"/>
      <c r="CT162" s="318"/>
      <c r="CU162" s="318"/>
      <c r="CV162" s="318" t="n">
        <f aca="false">BK162*35%+6000</f>
        <v>10467.4</v>
      </c>
      <c r="CW162" s="318"/>
      <c r="CX162" s="318"/>
      <c r="CY162" s="318"/>
      <c r="CZ162" s="318"/>
      <c r="DA162" s="318"/>
      <c r="DB162" s="318"/>
      <c r="DC162" s="318"/>
      <c r="DD162" s="318"/>
      <c r="DE162" s="318"/>
      <c r="DF162" s="318"/>
      <c r="DG162" s="318"/>
      <c r="DH162" s="318"/>
      <c r="DI162" s="318"/>
      <c r="DJ162" s="318"/>
      <c r="DK162" s="318"/>
      <c r="DL162" s="318"/>
      <c r="DM162" s="318"/>
      <c r="DN162" s="318"/>
      <c r="DO162" s="318"/>
      <c r="DP162" s="318"/>
      <c r="DQ162" s="318"/>
      <c r="DR162" s="318"/>
      <c r="DS162" s="318"/>
      <c r="DT162" s="318"/>
      <c r="DU162" s="318"/>
      <c r="DV162" s="318"/>
      <c r="DW162" s="318"/>
      <c r="DX162" s="318"/>
      <c r="DY162" s="318"/>
      <c r="DZ162" s="318"/>
      <c r="EA162" s="318"/>
      <c r="EB162" s="318"/>
      <c r="EC162" s="318"/>
      <c r="ED162" s="326" t="n">
        <f aca="false">(BK162+CC162+CV162+DN162)*0.8</f>
        <v>18585.12</v>
      </c>
      <c r="EE162" s="326"/>
      <c r="EF162" s="326"/>
      <c r="EG162" s="326"/>
      <c r="EH162" s="326"/>
      <c r="EI162" s="326"/>
      <c r="EJ162" s="326"/>
      <c r="EK162" s="326"/>
      <c r="EL162" s="326"/>
      <c r="EM162" s="326"/>
      <c r="EN162" s="326"/>
      <c r="EO162" s="326"/>
      <c r="EP162" s="326"/>
      <c r="EQ162" s="326"/>
      <c r="ER162" s="326"/>
      <c r="ES162" s="326"/>
      <c r="ET162" s="326" t="n">
        <f aca="false">(BK162+CC162+CV162+DN162)*0.5</f>
        <v>11615.7</v>
      </c>
      <c r="EU162" s="326"/>
      <c r="EV162" s="326"/>
      <c r="EW162" s="326"/>
      <c r="EX162" s="326"/>
      <c r="EY162" s="326"/>
      <c r="EZ162" s="326"/>
      <c r="FA162" s="326"/>
      <c r="FB162" s="326"/>
      <c r="FC162" s="326"/>
      <c r="FD162" s="326"/>
      <c r="FE162" s="326"/>
      <c r="FF162" s="326"/>
      <c r="FG162" s="326"/>
      <c r="FH162" s="326"/>
      <c r="FI162" s="326"/>
      <c r="FJ162" s="326"/>
      <c r="FK162" s="318" t="n">
        <f aca="false">(AT162+ED162+ET162)*12*AD162</f>
        <v>641186.64</v>
      </c>
      <c r="FL162" s="318"/>
      <c r="FM162" s="318"/>
      <c r="FP162" s="322"/>
      <c r="FQ162" s="322"/>
      <c r="FR162" s="322"/>
      <c r="FS162" s="322"/>
      <c r="FT162" s="322"/>
      <c r="FU162" s="322"/>
      <c r="FV162" s="322"/>
      <c r="FW162" s="322"/>
      <c r="FX162" s="322"/>
      <c r="FY162" s="322"/>
      <c r="FZ162" s="322"/>
      <c r="GA162" s="322"/>
      <c r="GB162" s="322"/>
      <c r="GC162" s="322"/>
      <c r="GD162" s="322"/>
      <c r="GE162" s="322"/>
      <c r="GF162" s="322"/>
      <c r="GG162" s="322"/>
      <c r="GH162" s="322"/>
      <c r="GI162" s="322"/>
      <c r="GJ162" s="322"/>
      <c r="GK162" s="322"/>
      <c r="GL162" s="322"/>
      <c r="GM162" s="322"/>
      <c r="GN162" s="322"/>
      <c r="GO162" s="322"/>
      <c r="GP162" s="322"/>
      <c r="GQ162" s="322"/>
      <c r="GR162" s="322"/>
      <c r="GS162" s="322"/>
      <c r="GT162" s="322"/>
      <c r="GU162" s="322"/>
    </row>
    <row r="163" s="315" customFormat="true" ht="12.75" hidden="false" customHeight="true" outlineLevel="0" collapsed="false">
      <c r="A163" s="342" t="n">
        <v>15</v>
      </c>
      <c r="B163" s="342"/>
      <c r="C163" s="342"/>
      <c r="D163" s="342"/>
      <c r="E163" s="342"/>
      <c r="F163" s="342"/>
      <c r="G163" s="317" t="s">
        <v>467</v>
      </c>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8" t="n">
        <v>1</v>
      </c>
      <c r="AE163" s="318"/>
      <c r="AF163" s="318"/>
      <c r="AG163" s="318"/>
      <c r="AH163" s="318"/>
      <c r="AI163" s="318"/>
      <c r="AJ163" s="318"/>
      <c r="AK163" s="318"/>
      <c r="AL163" s="318"/>
      <c r="AM163" s="318"/>
      <c r="AN163" s="318"/>
      <c r="AO163" s="318"/>
      <c r="AP163" s="318"/>
      <c r="AQ163" s="318"/>
      <c r="AR163" s="318"/>
      <c r="AS163" s="318"/>
      <c r="AT163" s="326" t="n">
        <f aca="false">BK163+CC163+CV163</f>
        <v>22132.5</v>
      </c>
      <c r="AU163" s="326"/>
      <c r="AV163" s="326"/>
      <c r="AW163" s="326"/>
      <c r="AX163" s="326"/>
      <c r="AY163" s="326"/>
      <c r="AZ163" s="326"/>
      <c r="BA163" s="326"/>
      <c r="BB163" s="326"/>
      <c r="BC163" s="326"/>
      <c r="BD163" s="326"/>
      <c r="BE163" s="326"/>
      <c r="BF163" s="326"/>
      <c r="BG163" s="326"/>
      <c r="BH163" s="326"/>
      <c r="BI163" s="326"/>
      <c r="BJ163" s="326"/>
      <c r="BK163" s="318" t="n">
        <v>11950</v>
      </c>
      <c r="BL163" s="318"/>
      <c r="BM163" s="318"/>
      <c r="BN163" s="318"/>
      <c r="BO163" s="318"/>
      <c r="BP163" s="318"/>
      <c r="BQ163" s="318"/>
      <c r="BR163" s="318"/>
      <c r="BS163" s="318"/>
      <c r="BT163" s="318"/>
      <c r="BU163" s="318"/>
      <c r="BV163" s="318"/>
      <c r="BW163" s="318"/>
      <c r="BX163" s="318"/>
      <c r="BY163" s="318"/>
      <c r="BZ163" s="318"/>
      <c r="CA163" s="318"/>
      <c r="CB163" s="318"/>
      <c r="CC163" s="318"/>
      <c r="CD163" s="318"/>
      <c r="CE163" s="318"/>
      <c r="CF163" s="318"/>
      <c r="CG163" s="318"/>
      <c r="CH163" s="318"/>
      <c r="CI163" s="318"/>
      <c r="CJ163" s="318"/>
      <c r="CK163" s="318"/>
      <c r="CL163" s="318"/>
      <c r="CM163" s="318"/>
      <c r="CN163" s="318"/>
      <c r="CO163" s="318"/>
      <c r="CP163" s="318"/>
      <c r="CQ163" s="318"/>
      <c r="CR163" s="318"/>
      <c r="CS163" s="318"/>
      <c r="CT163" s="318"/>
      <c r="CU163" s="318"/>
      <c r="CV163" s="318" t="n">
        <f aca="false">BK163*35%+6000</f>
        <v>10182.5</v>
      </c>
      <c r="CW163" s="318"/>
      <c r="CX163" s="318"/>
      <c r="CY163" s="318"/>
      <c r="CZ163" s="318"/>
      <c r="DA163" s="318"/>
      <c r="DB163" s="318"/>
      <c r="DC163" s="318"/>
      <c r="DD163" s="318"/>
      <c r="DE163" s="318"/>
      <c r="DF163" s="318"/>
      <c r="DG163" s="318"/>
      <c r="DH163" s="318"/>
      <c r="DI163" s="318"/>
      <c r="DJ163" s="318"/>
      <c r="DK163" s="318"/>
      <c r="DL163" s="318"/>
      <c r="DM163" s="318"/>
      <c r="DN163" s="318"/>
      <c r="DO163" s="318"/>
      <c r="DP163" s="318"/>
      <c r="DQ163" s="318"/>
      <c r="DR163" s="318"/>
      <c r="DS163" s="318"/>
      <c r="DT163" s="318"/>
      <c r="DU163" s="318"/>
      <c r="DV163" s="318"/>
      <c r="DW163" s="318"/>
      <c r="DX163" s="318"/>
      <c r="DY163" s="318"/>
      <c r="DZ163" s="318"/>
      <c r="EA163" s="318"/>
      <c r="EB163" s="318"/>
      <c r="EC163" s="318"/>
      <c r="ED163" s="326" t="n">
        <f aca="false">(BK163+CC163+CV163+DN163)*0.8</f>
        <v>17706</v>
      </c>
      <c r="EE163" s="326"/>
      <c r="EF163" s="326"/>
      <c r="EG163" s="326"/>
      <c r="EH163" s="326"/>
      <c r="EI163" s="326"/>
      <c r="EJ163" s="326"/>
      <c r="EK163" s="326"/>
      <c r="EL163" s="326"/>
      <c r="EM163" s="326"/>
      <c r="EN163" s="326"/>
      <c r="EO163" s="326"/>
      <c r="EP163" s="326"/>
      <c r="EQ163" s="326"/>
      <c r="ER163" s="326"/>
      <c r="ES163" s="326"/>
      <c r="ET163" s="326" t="n">
        <f aca="false">(BK163+CC163+CV163+DN163)*0.5</f>
        <v>11066.25</v>
      </c>
      <c r="EU163" s="326"/>
      <c r="EV163" s="326"/>
      <c r="EW163" s="326"/>
      <c r="EX163" s="326"/>
      <c r="EY163" s="326"/>
      <c r="EZ163" s="326"/>
      <c r="FA163" s="326"/>
      <c r="FB163" s="326"/>
      <c r="FC163" s="326"/>
      <c r="FD163" s="326"/>
      <c r="FE163" s="326"/>
      <c r="FF163" s="326"/>
      <c r="FG163" s="326"/>
      <c r="FH163" s="326"/>
      <c r="FI163" s="326"/>
      <c r="FJ163" s="326"/>
      <c r="FK163" s="318" t="n">
        <f aca="false">(AT163+ED163+ET163)*12*AD163</f>
        <v>610857</v>
      </c>
      <c r="FL163" s="318"/>
      <c r="FM163" s="318"/>
      <c r="FP163" s="322"/>
      <c r="FQ163" s="322"/>
      <c r="FR163" s="322"/>
      <c r="FS163" s="322"/>
      <c r="FT163" s="322"/>
      <c r="FU163" s="322"/>
      <c r="FV163" s="322"/>
      <c r="FW163" s="322"/>
      <c r="FX163" s="322"/>
      <c r="FY163" s="322"/>
      <c r="FZ163" s="322"/>
      <c r="GA163" s="322"/>
      <c r="GB163" s="322"/>
      <c r="GC163" s="322"/>
      <c r="GD163" s="322"/>
      <c r="GE163" s="322"/>
      <c r="GF163" s="322"/>
      <c r="GG163" s="322"/>
      <c r="GH163" s="322"/>
      <c r="GI163" s="322"/>
      <c r="GJ163" s="322"/>
      <c r="GK163" s="322"/>
      <c r="GL163" s="322"/>
      <c r="GM163" s="322"/>
      <c r="GN163" s="322"/>
      <c r="GO163" s="322"/>
      <c r="GP163" s="322"/>
      <c r="GQ163" s="322"/>
      <c r="GR163" s="322"/>
      <c r="GS163" s="322"/>
      <c r="GT163" s="322"/>
      <c r="GU163" s="322"/>
    </row>
    <row r="164" s="315" customFormat="true" ht="12.75" hidden="false" customHeight="true" outlineLevel="0" collapsed="false">
      <c r="A164" s="342" t="n">
        <v>16</v>
      </c>
      <c r="B164" s="342"/>
      <c r="C164" s="342"/>
      <c r="D164" s="342"/>
      <c r="E164" s="342"/>
      <c r="F164" s="342"/>
      <c r="G164" s="317" t="s">
        <v>468</v>
      </c>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8" t="n">
        <v>1</v>
      </c>
      <c r="AE164" s="318"/>
      <c r="AF164" s="318"/>
      <c r="AG164" s="318"/>
      <c r="AH164" s="318"/>
      <c r="AI164" s="318"/>
      <c r="AJ164" s="318"/>
      <c r="AK164" s="318"/>
      <c r="AL164" s="318"/>
      <c r="AM164" s="318"/>
      <c r="AN164" s="318"/>
      <c r="AO164" s="318"/>
      <c r="AP164" s="318"/>
      <c r="AQ164" s="318"/>
      <c r="AR164" s="318"/>
      <c r="AS164" s="318"/>
      <c r="AT164" s="326" t="n">
        <f aca="false">BK164+CC164+CV164</f>
        <v>22132.5</v>
      </c>
      <c r="AU164" s="326"/>
      <c r="AV164" s="326"/>
      <c r="AW164" s="326"/>
      <c r="AX164" s="326"/>
      <c r="AY164" s="326"/>
      <c r="AZ164" s="326"/>
      <c r="BA164" s="326"/>
      <c r="BB164" s="326"/>
      <c r="BC164" s="326"/>
      <c r="BD164" s="326"/>
      <c r="BE164" s="326"/>
      <c r="BF164" s="326"/>
      <c r="BG164" s="326"/>
      <c r="BH164" s="326"/>
      <c r="BI164" s="326"/>
      <c r="BJ164" s="326"/>
      <c r="BK164" s="318" t="n">
        <v>11950</v>
      </c>
      <c r="BL164" s="318"/>
      <c r="BM164" s="318"/>
      <c r="BN164" s="318"/>
      <c r="BO164" s="318"/>
      <c r="BP164" s="318"/>
      <c r="BQ164" s="318"/>
      <c r="BR164" s="318"/>
      <c r="BS164" s="318"/>
      <c r="BT164" s="318"/>
      <c r="BU164" s="318"/>
      <c r="BV164" s="318"/>
      <c r="BW164" s="318"/>
      <c r="BX164" s="318"/>
      <c r="BY164" s="318"/>
      <c r="BZ164" s="318"/>
      <c r="CA164" s="318"/>
      <c r="CB164" s="318"/>
      <c r="CC164" s="318"/>
      <c r="CD164" s="318"/>
      <c r="CE164" s="318"/>
      <c r="CF164" s="318"/>
      <c r="CG164" s="318"/>
      <c r="CH164" s="318"/>
      <c r="CI164" s="318"/>
      <c r="CJ164" s="318"/>
      <c r="CK164" s="318"/>
      <c r="CL164" s="318"/>
      <c r="CM164" s="318"/>
      <c r="CN164" s="318"/>
      <c r="CO164" s="318"/>
      <c r="CP164" s="318"/>
      <c r="CQ164" s="318"/>
      <c r="CR164" s="318"/>
      <c r="CS164" s="318"/>
      <c r="CT164" s="318"/>
      <c r="CU164" s="318"/>
      <c r="CV164" s="318" t="n">
        <f aca="false">BK164*35%+6000</f>
        <v>10182.5</v>
      </c>
      <c r="CW164" s="318"/>
      <c r="CX164" s="318"/>
      <c r="CY164" s="318"/>
      <c r="CZ164" s="318"/>
      <c r="DA164" s="318"/>
      <c r="DB164" s="318"/>
      <c r="DC164" s="318"/>
      <c r="DD164" s="318"/>
      <c r="DE164" s="318"/>
      <c r="DF164" s="318"/>
      <c r="DG164" s="318"/>
      <c r="DH164" s="318"/>
      <c r="DI164" s="318"/>
      <c r="DJ164" s="318"/>
      <c r="DK164" s="318"/>
      <c r="DL164" s="318"/>
      <c r="DM164" s="318"/>
      <c r="DN164" s="318"/>
      <c r="DO164" s="318"/>
      <c r="DP164" s="318"/>
      <c r="DQ164" s="318"/>
      <c r="DR164" s="318"/>
      <c r="DS164" s="318"/>
      <c r="DT164" s="318"/>
      <c r="DU164" s="318"/>
      <c r="DV164" s="318"/>
      <c r="DW164" s="318"/>
      <c r="DX164" s="318"/>
      <c r="DY164" s="318"/>
      <c r="DZ164" s="318"/>
      <c r="EA164" s="318"/>
      <c r="EB164" s="318"/>
      <c r="EC164" s="318"/>
      <c r="ED164" s="326" t="n">
        <f aca="false">(BK164+CC164+CV164+DN164)*0.8</f>
        <v>17706</v>
      </c>
      <c r="EE164" s="326"/>
      <c r="EF164" s="326"/>
      <c r="EG164" s="326"/>
      <c r="EH164" s="326"/>
      <c r="EI164" s="326"/>
      <c r="EJ164" s="326"/>
      <c r="EK164" s="326"/>
      <c r="EL164" s="326"/>
      <c r="EM164" s="326"/>
      <c r="EN164" s="326"/>
      <c r="EO164" s="326"/>
      <c r="EP164" s="326"/>
      <c r="EQ164" s="326"/>
      <c r="ER164" s="326"/>
      <c r="ES164" s="326"/>
      <c r="ET164" s="326" t="n">
        <f aca="false">(BK164+CC164+CV164+DN164)*0.5</f>
        <v>11066.25</v>
      </c>
      <c r="EU164" s="326"/>
      <c r="EV164" s="326"/>
      <c r="EW164" s="326"/>
      <c r="EX164" s="326"/>
      <c r="EY164" s="326"/>
      <c r="EZ164" s="326"/>
      <c r="FA164" s="326"/>
      <c r="FB164" s="326"/>
      <c r="FC164" s="326"/>
      <c r="FD164" s="326"/>
      <c r="FE164" s="326"/>
      <c r="FF164" s="326"/>
      <c r="FG164" s="326"/>
      <c r="FH164" s="326"/>
      <c r="FI164" s="326"/>
      <c r="FJ164" s="326"/>
      <c r="FK164" s="318" t="n">
        <f aca="false">(AT164+ED164+ET164)*12*AD164</f>
        <v>610857</v>
      </c>
      <c r="FL164" s="318"/>
      <c r="FM164" s="318"/>
      <c r="FP164" s="322"/>
      <c r="FQ164" s="322"/>
      <c r="FR164" s="322"/>
      <c r="FS164" s="322"/>
      <c r="FT164" s="322"/>
      <c r="FU164" s="322"/>
      <c r="FV164" s="322"/>
      <c r="FW164" s="322"/>
      <c r="FX164" s="322"/>
      <c r="FY164" s="322"/>
      <c r="FZ164" s="322"/>
      <c r="GA164" s="322"/>
      <c r="GB164" s="322"/>
      <c r="GC164" s="322"/>
      <c r="GD164" s="322"/>
      <c r="GE164" s="322"/>
      <c r="GF164" s="322"/>
      <c r="GG164" s="322"/>
      <c r="GH164" s="322"/>
      <c r="GI164" s="322"/>
      <c r="GJ164" s="322"/>
      <c r="GK164" s="322"/>
      <c r="GL164" s="322"/>
      <c r="GM164" s="322"/>
      <c r="GN164" s="322"/>
      <c r="GO164" s="322"/>
      <c r="GP164" s="322"/>
      <c r="GQ164" s="322"/>
      <c r="GR164" s="322"/>
      <c r="GS164" s="322"/>
      <c r="GT164" s="322"/>
      <c r="GU164" s="322"/>
    </row>
    <row r="165" s="327" customFormat="true" ht="29.25" hidden="false" customHeight="true" outlineLevel="0" collapsed="false">
      <c r="A165" s="325"/>
      <c r="B165" s="325"/>
      <c r="C165" s="325"/>
      <c r="D165" s="325"/>
      <c r="E165" s="325"/>
      <c r="F165" s="325"/>
      <c r="G165" s="339" t="s">
        <v>469</v>
      </c>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26" t="n">
        <f aca="false">SUM(AD153:AS164)</f>
        <v>44.4</v>
      </c>
      <c r="AE165" s="326"/>
      <c r="AF165" s="326"/>
      <c r="AG165" s="326"/>
      <c r="AH165" s="326"/>
      <c r="AI165" s="326"/>
      <c r="AJ165" s="326"/>
      <c r="AK165" s="326"/>
      <c r="AL165" s="326"/>
      <c r="AM165" s="326"/>
      <c r="AN165" s="326"/>
      <c r="AO165" s="326"/>
      <c r="AP165" s="326"/>
      <c r="AQ165" s="326"/>
      <c r="AR165" s="326"/>
      <c r="AS165" s="326"/>
      <c r="AT165" s="326"/>
      <c r="AU165" s="326"/>
      <c r="AV165" s="326"/>
      <c r="AW165" s="326"/>
      <c r="AX165" s="326"/>
      <c r="AY165" s="326"/>
      <c r="AZ165" s="326"/>
      <c r="BA165" s="326"/>
      <c r="BB165" s="326"/>
      <c r="BC165" s="326"/>
      <c r="BD165" s="326"/>
      <c r="BE165" s="326"/>
      <c r="BF165" s="326"/>
      <c r="BG165" s="326"/>
      <c r="BH165" s="326"/>
      <c r="BI165" s="326"/>
      <c r="BJ165" s="326"/>
      <c r="BK165" s="326"/>
      <c r="BL165" s="326"/>
      <c r="BM165" s="326"/>
      <c r="BN165" s="326"/>
      <c r="BO165" s="326"/>
      <c r="BP165" s="326"/>
      <c r="BQ165" s="326"/>
      <c r="BR165" s="326"/>
      <c r="BS165" s="326"/>
      <c r="BT165" s="326"/>
      <c r="BU165" s="326"/>
      <c r="BV165" s="326"/>
      <c r="BW165" s="326"/>
      <c r="BX165" s="326"/>
      <c r="BY165" s="326"/>
      <c r="BZ165" s="326"/>
      <c r="CA165" s="326"/>
      <c r="CB165" s="326"/>
      <c r="CC165" s="326"/>
      <c r="CD165" s="326"/>
      <c r="CE165" s="326"/>
      <c r="CF165" s="326"/>
      <c r="CG165" s="326"/>
      <c r="CH165" s="326"/>
      <c r="CI165" s="326"/>
      <c r="CJ165" s="326"/>
      <c r="CK165" s="326"/>
      <c r="CL165" s="326"/>
      <c r="CM165" s="326"/>
      <c r="CN165" s="326"/>
      <c r="CO165" s="326"/>
      <c r="CP165" s="326"/>
      <c r="CQ165" s="326"/>
      <c r="CR165" s="326"/>
      <c r="CS165" s="326"/>
      <c r="CT165" s="326"/>
      <c r="CU165" s="326"/>
      <c r="CV165" s="326"/>
      <c r="CW165" s="326"/>
      <c r="CX165" s="326"/>
      <c r="CY165" s="326"/>
      <c r="CZ165" s="326"/>
      <c r="DA165" s="326"/>
      <c r="DB165" s="326"/>
      <c r="DC165" s="326"/>
      <c r="DD165" s="326"/>
      <c r="DE165" s="326"/>
      <c r="DF165" s="326"/>
      <c r="DG165" s="326"/>
      <c r="DH165" s="326"/>
      <c r="DI165" s="326"/>
      <c r="DJ165" s="326"/>
      <c r="DK165" s="326"/>
      <c r="DL165" s="326"/>
      <c r="DM165" s="326"/>
      <c r="DN165" s="326"/>
      <c r="DO165" s="326"/>
      <c r="DP165" s="326"/>
      <c r="DQ165" s="326"/>
      <c r="DR165" s="326"/>
      <c r="DS165" s="326"/>
      <c r="DT165" s="326"/>
      <c r="DU165" s="326"/>
      <c r="DV165" s="326"/>
      <c r="DW165" s="326"/>
      <c r="DX165" s="326"/>
      <c r="DY165" s="326"/>
      <c r="DZ165" s="326"/>
      <c r="EA165" s="326"/>
      <c r="EB165" s="326"/>
      <c r="EC165" s="326"/>
      <c r="ED165" s="326"/>
      <c r="EE165" s="326"/>
      <c r="EF165" s="326"/>
      <c r="EG165" s="326"/>
      <c r="EH165" s="326"/>
      <c r="EI165" s="326"/>
      <c r="EJ165" s="326"/>
      <c r="EK165" s="326"/>
      <c r="EL165" s="326"/>
      <c r="EM165" s="326"/>
      <c r="EN165" s="326"/>
      <c r="EO165" s="326"/>
      <c r="EP165" s="326"/>
      <c r="EQ165" s="326"/>
      <c r="ER165" s="326"/>
      <c r="ES165" s="326"/>
      <c r="ET165" s="326"/>
      <c r="EU165" s="326"/>
      <c r="EV165" s="326"/>
      <c r="EW165" s="326"/>
      <c r="EX165" s="326"/>
      <c r="EY165" s="326"/>
      <c r="EZ165" s="326"/>
      <c r="FA165" s="326"/>
      <c r="FB165" s="326"/>
      <c r="FC165" s="326"/>
      <c r="FD165" s="326"/>
      <c r="FE165" s="326"/>
      <c r="FF165" s="326"/>
      <c r="FG165" s="326"/>
      <c r="FH165" s="326"/>
      <c r="FI165" s="326"/>
      <c r="FJ165" s="326"/>
      <c r="FK165" s="326" t="n">
        <f aca="false">SUM(FK153:FM164)</f>
        <v>30266999.995236</v>
      </c>
      <c r="FL165" s="326"/>
      <c r="FM165" s="326"/>
      <c r="FO165" s="328" t="n">
        <v>30267000</v>
      </c>
      <c r="FP165" s="328"/>
      <c r="FQ165" s="328"/>
      <c r="FR165" s="328"/>
      <c r="FS165" s="328"/>
      <c r="FT165" s="328"/>
      <c r="FU165" s="328"/>
      <c r="FV165" s="328"/>
      <c r="FW165" s="328"/>
      <c r="FX165" s="328"/>
      <c r="FY165" s="328"/>
      <c r="FZ165" s="328"/>
      <c r="GA165" s="328"/>
      <c r="GB165" s="328"/>
      <c r="GC165" s="328"/>
      <c r="GD165" s="328"/>
      <c r="GE165" s="328"/>
      <c r="GF165" s="328"/>
      <c r="GG165" s="328"/>
      <c r="GH165" s="328"/>
      <c r="GI165" s="328"/>
      <c r="GJ165" s="328"/>
      <c r="GK165" s="328"/>
      <c r="GL165" s="328"/>
      <c r="GM165" s="328"/>
      <c r="GN165" s="328"/>
      <c r="GO165" s="328"/>
      <c r="GP165" s="328"/>
      <c r="GQ165" s="328"/>
      <c r="GR165" s="328"/>
      <c r="GS165" s="328"/>
      <c r="GT165" s="328"/>
      <c r="GU165" s="328"/>
    </row>
    <row r="166" s="315" customFormat="true" ht="12.75" hidden="false" customHeight="true" outlineLevel="0" collapsed="false">
      <c r="A166" s="335" t="n">
        <v>17</v>
      </c>
      <c r="B166" s="335"/>
      <c r="C166" s="335"/>
      <c r="D166" s="335"/>
      <c r="E166" s="335"/>
      <c r="F166" s="335"/>
      <c r="G166" s="317" t="s">
        <v>470</v>
      </c>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8" t="n">
        <v>1</v>
      </c>
      <c r="AE166" s="318"/>
      <c r="AF166" s="318"/>
      <c r="AG166" s="318"/>
      <c r="AH166" s="318"/>
      <c r="AI166" s="318"/>
      <c r="AJ166" s="318"/>
      <c r="AK166" s="318"/>
      <c r="AL166" s="318"/>
      <c r="AM166" s="318"/>
      <c r="AN166" s="318"/>
      <c r="AO166" s="318"/>
      <c r="AP166" s="318"/>
      <c r="AQ166" s="318"/>
      <c r="AR166" s="318"/>
      <c r="AS166" s="318"/>
      <c r="AT166" s="326" t="n">
        <f aca="false">BK166+CC166+CV166+DN166</f>
        <v>36554.348</v>
      </c>
      <c r="AU166" s="326"/>
      <c r="AV166" s="326"/>
      <c r="AW166" s="326"/>
      <c r="AX166" s="326"/>
      <c r="AY166" s="326"/>
      <c r="AZ166" s="326"/>
      <c r="BA166" s="326"/>
      <c r="BB166" s="326"/>
      <c r="BC166" s="326"/>
      <c r="BD166" s="326"/>
      <c r="BE166" s="326"/>
      <c r="BF166" s="326"/>
      <c r="BG166" s="326"/>
      <c r="BH166" s="326"/>
      <c r="BI166" s="326"/>
      <c r="BJ166" s="326"/>
      <c r="BK166" s="318" t="n">
        <v>12528</v>
      </c>
      <c r="BL166" s="318"/>
      <c r="BM166" s="318"/>
      <c r="BN166" s="318"/>
      <c r="BO166" s="318"/>
      <c r="BP166" s="318"/>
      <c r="BQ166" s="318"/>
      <c r="BR166" s="318"/>
      <c r="BS166" s="318"/>
      <c r="BT166" s="318"/>
      <c r="BU166" s="318"/>
      <c r="BV166" s="318"/>
      <c r="BW166" s="318"/>
      <c r="BX166" s="318"/>
      <c r="BY166" s="318"/>
      <c r="BZ166" s="318"/>
      <c r="CA166" s="318"/>
      <c r="CB166" s="318"/>
      <c r="CC166" s="318"/>
      <c r="CD166" s="318"/>
      <c r="CE166" s="318"/>
      <c r="CF166" s="318"/>
      <c r="CG166" s="318"/>
      <c r="CH166" s="318"/>
      <c r="CI166" s="318"/>
      <c r="CJ166" s="318"/>
      <c r="CK166" s="318"/>
      <c r="CL166" s="318"/>
      <c r="CM166" s="318"/>
      <c r="CN166" s="318"/>
      <c r="CO166" s="318"/>
      <c r="CP166" s="318"/>
      <c r="CQ166" s="318"/>
      <c r="CR166" s="318"/>
      <c r="CS166" s="318"/>
      <c r="CT166" s="318"/>
      <c r="CU166" s="318"/>
      <c r="CV166" s="318" t="n">
        <f aca="false">BK166*35%+19641.548</f>
        <v>24026.348</v>
      </c>
      <c r="CW166" s="318"/>
      <c r="CX166" s="318"/>
      <c r="CY166" s="318"/>
      <c r="CZ166" s="318"/>
      <c r="DA166" s="318"/>
      <c r="DB166" s="318"/>
      <c r="DC166" s="318"/>
      <c r="DD166" s="318"/>
      <c r="DE166" s="318"/>
      <c r="DF166" s="318"/>
      <c r="DG166" s="318"/>
      <c r="DH166" s="318"/>
      <c r="DI166" s="318"/>
      <c r="DJ166" s="318"/>
      <c r="DK166" s="318"/>
      <c r="DL166" s="318"/>
      <c r="DM166" s="318"/>
      <c r="DN166" s="318"/>
      <c r="DO166" s="318"/>
      <c r="DP166" s="318"/>
      <c r="DQ166" s="318"/>
      <c r="DR166" s="318"/>
      <c r="DS166" s="318"/>
      <c r="DT166" s="318"/>
      <c r="DU166" s="318"/>
      <c r="DV166" s="318"/>
      <c r="DW166" s="318"/>
      <c r="DX166" s="318"/>
      <c r="DY166" s="318"/>
      <c r="DZ166" s="318"/>
      <c r="EA166" s="318"/>
      <c r="EB166" s="318"/>
      <c r="EC166" s="318"/>
      <c r="ED166" s="326" t="n">
        <f aca="false">(BK166+CC166+CV166+DN166)*0.8</f>
        <v>29243.4784</v>
      </c>
      <c r="EE166" s="326"/>
      <c r="EF166" s="326"/>
      <c r="EG166" s="326"/>
      <c r="EH166" s="326"/>
      <c r="EI166" s="326"/>
      <c r="EJ166" s="326"/>
      <c r="EK166" s="326"/>
      <c r="EL166" s="326"/>
      <c r="EM166" s="326"/>
      <c r="EN166" s="326"/>
      <c r="EO166" s="326"/>
      <c r="EP166" s="326"/>
      <c r="EQ166" s="326"/>
      <c r="ER166" s="326"/>
      <c r="ES166" s="326"/>
      <c r="ET166" s="326" t="n">
        <f aca="false">(BK166+CC166+CV166+DN166)*0.5</f>
        <v>18277.174</v>
      </c>
      <c r="EU166" s="326"/>
      <c r="EV166" s="326"/>
      <c r="EW166" s="326"/>
      <c r="EX166" s="326"/>
      <c r="EY166" s="326"/>
      <c r="EZ166" s="326"/>
      <c r="FA166" s="326"/>
      <c r="FB166" s="326"/>
      <c r="FC166" s="326"/>
      <c r="FD166" s="326"/>
      <c r="FE166" s="326"/>
      <c r="FF166" s="326"/>
      <c r="FG166" s="326"/>
      <c r="FH166" s="326"/>
      <c r="FI166" s="326"/>
      <c r="FJ166" s="326"/>
      <c r="FK166" s="318" t="n">
        <f aca="false">(AT166+ED166+ET166)*12*AD166</f>
        <v>1008900.0048</v>
      </c>
      <c r="FL166" s="318"/>
      <c r="FM166" s="318"/>
      <c r="FO166" s="324"/>
      <c r="FP166" s="324"/>
      <c r="FQ166" s="324"/>
      <c r="FR166" s="324"/>
      <c r="FS166" s="324"/>
      <c r="FT166" s="324"/>
      <c r="FU166" s="324"/>
      <c r="FV166" s="324"/>
      <c r="FW166" s="324"/>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row>
    <row r="167" s="315" customFormat="true" ht="12.75" hidden="false" customHeight="true" outlineLevel="0" collapsed="false">
      <c r="A167" s="335" t="n">
        <v>18</v>
      </c>
      <c r="B167" s="335"/>
      <c r="C167" s="335"/>
      <c r="D167" s="335"/>
      <c r="E167" s="335"/>
      <c r="F167" s="335"/>
      <c r="G167" s="317" t="s">
        <v>471</v>
      </c>
      <c r="H167" s="317"/>
      <c r="I167" s="317"/>
      <c r="J167" s="317"/>
      <c r="K167" s="317"/>
      <c r="L167" s="317"/>
      <c r="M167" s="317"/>
      <c r="N167" s="317"/>
      <c r="O167" s="317"/>
      <c r="P167" s="317"/>
      <c r="Q167" s="317"/>
      <c r="R167" s="317"/>
      <c r="S167" s="317"/>
      <c r="T167" s="317"/>
      <c r="U167" s="317"/>
      <c r="V167" s="317"/>
      <c r="W167" s="317"/>
      <c r="X167" s="317"/>
      <c r="Y167" s="317"/>
      <c r="Z167" s="317"/>
      <c r="AA167" s="317"/>
      <c r="AB167" s="317"/>
      <c r="AC167" s="317"/>
      <c r="AD167" s="318" t="n">
        <v>3</v>
      </c>
      <c r="AE167" s="318"/>
      <c r="AF167" s="318"/>
      <c r="AG167" s="318"/>
      <c r="AH167" s="318"/>
      <c r="AI167" s="318"/>
      <c r="AJ167" s="318"/>
      <c r="AK167" s="318"/>
      <c r="AL167" s="318"/>
      <c r="AM167" s="318"/>
      <c r="AN167" s="318"/>
      <c r="AO167" s="318"/>
      <c r="AP167" s="318"/>
      <c r="AQ167" s="318"/>
      <c r="AR167" s="318"/>
      <c r="AS167" s="318"/>
      <c r="AT167" s="326" t="n">
        <f aca="false">BK167+CC167+CV167+DN167</f>
        <v>31893.0678</v>
      </c>
      <c r="AU167" s="326"/>
      <c r="AV167" s="326"/>
      <c r="AW167" s="326"/>
      <c r="AX167" s="326"/>
      <c r="AY167" s="326"/>
      <c r="AZ167" s="326"/>
      <c r="BA167" s="326"/>
      <c r="BB167" s="326"/>
      <c r="BC167" s="326"/>
      <c r="BD167" s="326"/>
      <c r="BE167" s="326"/>
      <c r="BF167" s="326"/>
      <c r="BG167" s="326"/>
      <c r="BH167" s="326"/>
      <c r="BI167" s="326"/>
      <c r="BJ167" s="326"/>
      <c r="BK167" s="318" t="n">
        <v>9121</v>
      </c>
      <c r="BL167" s="318"/>
      <c r="BM167" s="318"/>
      <c r="BN167" s="318"/>
      <c r="BO167" s="318"/>
      <c r="BP167" s="318"/>
      <c r="BQ167" s="318"/>
      <c r="BR167" s="318"/>
      <c r="BS167" s="318"/>
      <c r="BT167" s="318"/>
      <c r="BU167" s="318"/>
      <c r="BV167" s="318"/>
      <c r="BW167" s="318"/>
      <c r="BX167" s="318"/>
      <c r="BY167" s="318"/>
      <c r="BZ167" s="318"/>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8"/>
      <c r="CV167" s="318" t="n">
        <f aca="false">BK167*35%+19579.7178</f>
        <v>22772.0678</v>
      </c>
      <c r="CW167" s="318"/>
      <c r="CX167" s="318"/>
      <c r="CY167" s="318"/>
      <c r="CZ167" s="318"/>
      <c r="DA167" s="318"/>
      <c r="DB167" s="318"/>
      <c r="DC167" s="318"/>
      <c r="DD167" s="318"/>
      <c r="DE167" s="318"/>
      <c r="DF167" s="318"/>
      <c r="DG167" s="318"/>
      <c r="DH167" s="318"/>
      <c r="DI167" s="318"/>
      <c r="DJ167" s="318"/>
      <c r="DK167" s="318"/>
      <c r="DL167" s="318"/>
      <c r="DM167" s="318"/>
      <c r="DN167" s="318"/>
      <c r="DO167" s="318"/>
      <c r="DP167" s="318"/>
      <c r="DQ167" s="318"/>
      <c r="DR167" s="318"/>
      <c r="DS167" s="318"/>
      <c r="DT167" s="318"/>
      <c r="DU167" s="318"/>
      <c r="DV167" s="318"/>
      <c r="DW167" s="318"/>
      <c r="DX167" s="318"/>
      <c r="DY167" s="318"/>
      <c r="DZ167" s="318"/>
      <c r="EA167" s="318"/>
      <c r="EB167" s="318"/>
      <c r="EC167" s="318"/>
      <c r="ED167" s="326" t="n">
        <f aca="false">(BK167+CC167+CV167+DN167)*0.8</f>
        <v>25514.45424</v>
      </c>
      <c r="EE167" s="326"/>
      <c r="EF167" s="326"/>
      <c r="EG167" s="326"/>
      <c r="EH167" s="326"/>
      <c r="EI167" s="326"/>
      <c r="EJ167" s="326"/>
      <c r="EK167" s="326"/>
      <c r="EL167" s="326"/>
      <c r="EM167" s="326"/>
      <c r="EN167" s="326"/>
      <c r="EO167" s="326"/>
      <c r="EP167" s="326"/>
      <c r="EQ167" s="326"/>
      <c r="ER167" s="326"/>
      <c r="ES167" s="326"/>
      <c r="ET167" s="326" t="n">
        <f aca="false">(BK167+CC167+CV167+DN167)*0.5</f>
        <v>15946.5339</v>
      </c>
      <c r="EU167" s="326"/>
      <c r="EV167" s="326"/>
      <c r="EW167" s="326"/>
      <c r="EX167" s="326"/>
      <c r="EY167" s="326"/>
      <c r="EZ167" s="326"/>
      <c r="FA167" s="326"/>
      <c r="FB167" s="326"/>
      <c r="FC167" s="326"/>
      <c r="FD167" s="326"/>
      <c r="FE167" s="326"/>
      <c r="FF167" s="326"/>
      <c r="FG167" s="326"/>
      <c r="FH167" s="326"/>
      <c r="FI167" s="326"/>
      <c r="FJ167" s="326"/>
      <c r="FK167" s="318" t="n">
        <f aca="false">(AT167+ED167+ET167)*12*AD167</f>
        <v>2640746.01384</v>
      </c>
      <c r="FL167" s="318"/>
      <c r="FM167" s="318"/>
      <c r="FO167" s="324"/>
      <c r="FP167" s="324"/>
      <c r="FQ167" s="324"/>
      <c r="FR167" s="324"/>
      <c r="FS167" s="324"/>
      <c r="FT167" s="324"/>
      <c r="FU167" s="343"/>
      <c r="FV167" s="343"/>
      <c r="FW167" s="343"/>
      <c r="FX167" s="343"/>
      <c r="FY167" s="343"/>
      <c r="FZ167" s="343"/>
      <c r="GA167" s="343"/>
      <c r="GB167" s="343"/>
      <c r="GC167" s="343"/>
      <c r="GD167" s="343"/>
      <c r="GE167" s="343"/>
      <c r="GF167" s="343"/>
      <c r="GG167" s="343"/>
      <c r="GH167" s="343"/>
      <c r="GI167" s="343"/>
      <c r="GJ167" s="343"/>
      <c r="GK167" s="343"/>
      <c r="GL167" s="343"/>
      <c r="GM167" s="343"/>
      <c r="GN167" s="343"/>
      <c r="GO167" s="343"/>
      <c r="GP167" s="343"/>
      <c r="GQ167" s="343"/>
      <c r="GR167" s="343"/>
      <c r="GS167" s="343"/>
      <c r="GT167" s="343"/>
      <c r="GU167" s="343"/>
    </row>
    <row r="168" s="315" customFormat="true" ht="12.75" hidden="false" customHeight="true" outlineLevel="0" collapsed="false">
      <c r="A168" s="335" t="n">
        <v>19</v>
      </c>
      <c r="B168" s="335"/>
      <c r="C168" s="335"/>
      <c r="D168" s="335"/>
      <c r="E168" s="335"/>
      <c r="F168" s="335"/>
      <c r="G168" s="317" t="s">
        <v>472</v>
      </c>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7"/>
      <c r="AD168" s="318" t="n">
        <v>1</v>
      </c>
      <c r="AE168" s="318"/>
      <c r="AF168" s="318"/>
      <c r="AG168" s="318"/>
      <c r="AH168" s="318"/>
      <c r="AI168" s="318"/>
      <c r="AJ168" s="318"/>
      <c r="AK168" s="318"/>
      <c r="AL168" s="318"/>
      <c r="AM168" s="318"/>
      <c r="AN168" s="318"/>
      <c r="AO168" s="318"/>
      <c r="AP168" s="318"/>
      <c r="AQ168" s="318"/>
      <c r="AR168" s="318"/>
      <c r="AS168" s="318"/>
      <c r="AT168" s="326" t="n">
        <f aca="false">BK168+CC168+CV168+DN168</f>
        <v>10945.8</v>
      </c>
      <c r="AU168" s="326"/>
      <c r="AV168" s="326"/>
      <c r="AW168" s="326"/>
      <c r="AX168" s="326"/>
      <c r="AY168" s="326"/>
      <c r="AZ168" s="326"/>
      <c r="BA168" s="326"/>
      <c r="BB168" s="326"/>
      <c r="BC168" s="326"/>
      <c r="BD168" s="326"/>
      <c r="BE168" s="326"/>
      <c r="BF168" s="326"/>
      <c r="BG168" s="326"/>
      <c r="BH168" s="326"/>
      <c r="BI168" s="326"/>
      <c r="BJ168" s="326"/>
      <c r="BK168" s="318" t="n">
        <v>8108</v>
      </c>
      <c r="BL168" s="318"/>
      <c r="BM168" s="318"/>
      <c r="BN168" s="318"/>
      <c r="BO168" s="318"/>
      <c r="BP168" s="318"/>
      <c r="BQ168" s="318"/>
      <c r="BR168" s="318"/>
      <c r="BS168" s="318"/>
      <c r="BT168" s="318"/>
      <c r="BU168" s="318"/>
      <c r="BV168" s="318"/>
      <c r="BW168" s="318"/>
      <c r="BX168" s="318"/>
      <c r="BY168" s="318"/>
      <c r="BZ168" s="318"/>
      <c r="CA168" s="318"/>
      <c r="CB168" s="318"/>
      <c r="CC168" s="318"/>
      <c r="CD168" s="318"/>
      <c r="CE168" s="318"/>
      <c r="CF168" s="318"/>
      <c r="CG168" s="318"/>
      <c r="CH168" s="318"/>
      <c r="CI168" s="318"/>
      <c r="CJ168" s="318"/>
      <c r="CK168" s="318"/>
      <c r="CL168" s="318"/>
      <c r="CM168" s="318"/>
      <c r="CN168" s="318"/>
      <c r="CO168" s="318"/>
      <c r="CP168" s="318"/>
      <c r="CQ168" s="318"/>
      <c r="CR168" s="318"/>
      <c r="CS168" s="318"/>
      <c r="CT168" s="318"/>
      <c r="CU168" s="318"/>
      <c r="CV168" s="318" t="n">
        <f aca="false">BK168*35%</f>
        <v>2837.8</v>
      </c>
      <c r="CW168" s="318"/>
      <c r="CX168" s="318"/>
      <c r="CY168" s="318"/>
      <c r="CZ168" s="318"/>
      <c r="DA168" s="318"/>
      <c r="DB168" s="318"/>
      <c r="DC168" s="318"/>
      <c r="DD168" s="318"/>
      <c r="DE168" s="318"/>
      <c r="DF168" s="318"/>
      <c r="DG168" s="318"/>
      <c r="DH168" s="318"/>
      <c r="DI168" s="318"/>
      <c r="DJ168" s="318"/>
      <c r="DK168" s="318"/>
      <c r="DL168" s="318"/>
      <c r="DM168" s="318"/>
      <c r="DN168" s="318"/>
      <c r="DO168" s="318"/>
      <c r="DP168" s="318"/>
      <c r="DQ168" s="318"/>
      <c r="DR168" s="318"/>
      <c r="DS168" s="318"/>
      <c r="DT168" s="318"/>
      <c r="DU168" s="318"/>
      <c r="DV168" s="318"/>
      <c r="DW168" s="318"/>
      <c r="DX168" s="318"/>
      <c r="DY168" s="318"/>
      <c r="DZ168" s="318"/>
      <c r="EA168" s="318"/>
      <c r="EB168" s="318"/>
      <c r="EC168" s="318"/>
      <c r="ED168" s="326" t="n">
        <f aca="false">(BK168+CC168+CV168+DN168)*0.8</f>
        <v>8756.64</v>
      </c>
      <c r="EE168" s="326"/>
      <c r="EF168" s="326"/>
      <c r="EG168" s="326"/>
      <c r="EH168" s="326"/>
      <c r="EI168" s="326"/>
      <c r="EJ168" s="326"/>
      <c r="EK168" s="326"/>
      <c r="EL168" s="326"/>
      <c r="EM168" s="326"/>
      <c r="EN168" s="326"/>
      <c r="EO168" s="326"/>
      <c r="EP168" s="326"/>
      <c r="EQ168" s="326"/>
      <c r="ER168" s="326"/>
      <c r="ES168" s="326"/>
      <c r="ET168" s="326" t="n">
        <f aca="false">(BK168+CC168+CV168+DN168)*0.5</f>
        <v>5472.9</v>
      </c>
      <c r="EU168" s="326"/>
      <c r="EV168" s="326"/>
      <c r="EW168" s="326"/>
      <c r="EX168" s="326"/>
      <c r="EY168" s="326"/>
      <c r="EZ168" s="326"/>
      <c r="FA168" s="326"/>
      <c r="FB168" s="326"/>
      <c r="FC168" s="326"/>
      <c r="FD168" s="326"/>
      <c r="FE168" s="326"/>
      <c r="FF168" s="326"/>
      <c r="FG168" s="326"/>
      <c r="FH168" s="326"/>
      <c r="FI168" s="326"/>
      <c r="FJ168" s="326"/>
      <c r="FK168" s="318" t="n">
        <f aca="false">(AT168+ED168+ET168)*12*AD168</f>
        <v>302104.08</v>
      </c>
      <c r="FL168" s="318"/>
      <c r="FM168" s="318"/>
      <c r="FO168" s="324"/>
      <c r="FP168" s="324"/>
      <c r="FQ168" s="324"/>
      <c r="FR168" s="324"/>
      <c r="FS168" s="324"/>
      <c r="FT168" s="324"/>
      <c r="FU168" s="343"/>
      <c r="FV168" s="343"/>
      <c r="FW168" s="343"/>
      <c r="FX168" s="343"/>
      <c r="FY168" s="343"/>
      <c r="FZ168" s="343"/>
      <c r="GA168" s="343"/>
      <c r="GB168" s="343"/>
      <c r="GC168" s="343"/>
      <c r="GD168" s="343"/>
      <c r="GE168" s="343"/>
      <c r="GF168" s="343"/>
      <c r="GG168" s="343"/>
      <c r="GH168" s="343"/>
      <c r="GI168" s="343"/>
      <c r="GJ168" s="343"/>
      <c r="GK168" s="343"/>
      <c r="GL168" s="343"/>
      <c r="GM168" s="343"/>
      <c r="GN168" s="343"/>
      <c r="GO168" s="343"/>
      <c r="GP168" s="343"/>
      <c r="GQ168" s="343"/>
      <c r="GR168" s="343"/>
      <c r="GS168" s="343"/>
      <c r="GT168" s="343"/>
      <c r="GU168" s="343"/>
    </row>
    <row r="169" s="315" customFormat="true" ht="12.75" hidden="false" customHeight="true" outlineLevel="0" collapsed="false">
      <c r="A169" s="335" t="n">
        <v>20</v>
      </c>
      <c r="B169" s="335"/>
      <c r="C169" s="335"/>
      <c r="D169" s="335"/>
      <c r="E169" s="335"/>
      <c r="F169" s="335"/>
      <c r="G169" s="317" t="s">
        <v>473</v>
      </c>
      <c r="H169" s="317"/>
      <c r="I169" s="317"/>
      <c r="J169" s="317"/>
      <c r="K169" s="317"/>
      <c r="L169" s="317"/>
      <c r="M169" s="317"/>
      <c r="N169" s="317"/>
      <c r="O169" s="317"/>
      <c r="P169" s="317"/>
      <c r="Q169" s="317"/>
      <c r="R169" s="317"/>
      <c r="S169" s="317"/>
      <c r="T169" s="317"/>
      <c r="U169" s="317"/>
      <c r="V169" s="317"/>
      <c r="W169" s="317"/>
      <c r="X169" s="317"/>
      <c r="Y169" s="317"/>
      <c r="Z169" s="317"/>
      <c r="AA169" s="317"/>
      <c r="AB169" s="317"/>
      <c r="AC169" s="317"/>
      <c r="AD169" s="318" t="n">
        <v>0.2</v>
      </c>
      <c r="AE169" s="318"/>
      <c r="AF169" s="318"/>
      <c r="AG169" s="318"/>
      <c r="AH169" s="318"/>
      <c r="AI169" s="318"/>
      <c r="AJ169" s="318"/>
      <c r="AK169" s="318"/>
      <c r="AL169" s="318"/>
      <c r="AM169" s="318"/>
      <c r="AN169" s="318"/>
      <c r="AO169" s="318"/>
      <c r="AP169" s="318"/>
      <c r="AQ169" s="318"/>
      <c r="AR169" s="318"/>
      <c r="AS169" s="318"/>
      <c r="AT169" s="326" t="n">
        <f aca="false">BK169+CC169+CV169+DN169</f>
        <v>15190.2</v>
      </c>
      <c r="AU169" s="326"/>
      <c r="AV169" s="326"/>
      <c r="AW169" s="326"/>
      <c r="AX169" s="326"/>
      <c r="AY169" s="326"/>
      <c r="AZ169" s="326"/>
      <c r="BA169" s="326"/>
      <c r="BB169" s="326"/>
      <c r="BC169" s="326"/>
      <c r="BD169" s="326"/>
      <c r="BE169" s="326"/>
      <c r="BF169" s="326"/>
      <c r="BG169" s="326"/>
      <c r="BH169" s="326"/>
      <c r="BI169" s="326"/>
      <c r="BJ169" s="326"/>
      <c r="BK169" s="318" t="n">
        <v>11252</v>
      </c>
      <c r="BL169" s="318"/>
      <c r="BM169" s="318"/>
      <c r="BN169" s="318"/>
      <c r="BO169" s="318"/>
      <c r="BP169" s="318"/>
      <c r="BQ169" s="318"/>
      <c r="BR169" s="318"/>
      <c r="BS169" s="318"/>
      <c r="BT169" s="318"/>
      <c r="BU169" s="318"/>
      <c r="BV169" s="318"/>
      <c r="BW169" s="318"/>
      <c r="BX169" s="318"/>
      <c r="BY169" s="318"/>
      <c r="BZ169" s="318"/>
      <c r="CA169" s="318"/>
      <c r="CB169" s="318"/>
      <c r="CC169" s="318"/>
      <c r="CD169" s="318"/>
      <c r="CE169" s="318"/>
      <c r="CF169" s="318"/>
      <c r="CG169" s="318"/>
      <c r="CH169" s="318"/>
      <c r="CI169" s="318"/>
      <c r="CJ169" s="318"/>
      <c r="CK169" s="318"/>
      <c r="CL169" s="318"/>
      <c r="CM169" s="318"/>
      <c r="CN169" s="318"/>
      <c r="CO169" s="318"/>
      <c r="CP169" s="318"/>
      <c r="CQ169" s="318"/>
      <c r="CR169" s="318"/>
      <c r="CS169" s="318"/>
      <c r="CT169" s="318"/>
      <c r="CU169" s="318"/>
      <c r="CV169" s="318" t="n">
        <f aca="false">BK169*35%</f>
        <v>3938.2</v>
      </c>
      <c r="CW169" s="318"/>
      <c r="CX169" s="318"/>
      <c r="CY169" s="318"/>
      <c r="CZ169" s="318"/>
      <c r="DA169" s="318"/>
      <c r="DB169" s="318"/>
      <c r="DC169" s="318"/>
      <c r="DD169" s="318"/>
      <c r="DE169" s="318"/>
      <c r="DF169" s="318"/>
      <c r="DG169" s="318"/>
      <c r="DH169" s="318"/>
      <c r="DI169" s="318"/>
      <c r="DJ169" s="318"/>
      <c r="DK169" s="318"/>
      <c r="DL169" s="318"/>
      <c r="DM169" s="318"/>
      <c r="DN169" s="318"/>
      <c r="DO169" s="318"/>
      <c r="DP169" s="318"/>
      <c r="DQ169" s="318"/>
      <c r="DR169" s="318"/>
      <c r="DS169" s="318"/>
      <c r="DT169" s="318"/>
      <c r="DU169" s="318"/>
      <c r="DV169" s="318"/>
      <c r="DW169" s="318"/>
      <c r="DX169" s="318"/>
      <c r="DY169" s="318"/>
      <c r="DZ169" s="318"/>
      <c r="EA169" s="318"/>
      <c r="EB169" s="318"/>
      <c r="EC169" s="318"/>
      <c r="ED169" s="326" t="n">
        <f aca="false">(BK169+CC169+CV169+DN169)*0.8</f>
        <v>12152.16</v>
      </c>
      <c r="EE169" s="326"/>
      <c r="EF169" s="326"/>
      <c r="EG169" s="326"/>
      <c r="EH169" s="326"/>
      <c r="EI169" s="326"/>
      <c r="EJ169" s="326"/>
      <c r="EK169" s="326"/>
      <c r="EL169" s="326"/>
      <c r="EM169" s="326"/>
      <c r="EN169" s="326"/>
      <c r="EO169" s="326"/>
      <c r="EP169" s="326"/>
      <c r="EQ169" s="326"/>
      <c r="ER169" s="326"/>
      <c r="ES169" s="326"/>
      <c r="ET169" s="326" t="n">
        <f aca="false">(BK169+CC169+CV169+DN169)*0.5</f>
        <v>7595.1</v>
      </c>
      <c r="EU169" s="326"/>
      <c r="EV169" s="326"/>
      <c r="EW169" s="326"/>
      <c r="EX169" s="326"/>
      <c r="EY169" s="326"/>
      <c r="EZ169" s="326"/>
      <c r="FA169" s="326"/>
      <c r="FB169" s="326"/>
      <c r="FC169" s="326"/>
      <c r="FD169" s="326"/>
      <c r="FE169" s="326"/>
      <c r="FF169" s="326"/>
      <c r="FG169" s="326"/>
      <c r="FH169" s="326"/>
      <c r="FI169" s="326"/>
      <c r="FJ169" s="326"/>
      <c r="FK169" s="318" t="n">
        <f aca="false">(AT169+ED169+ET169)*12*AD169</f>
        <v>83849.904</v>
      </c>
      <c r="FL169" s="318"/>
      <c r="FM169" s="318"/>
      <c r="FO169" s="324"/>
      <c r="FP169" s="324"/>
      <c r="FQ169" s="324"/>
      <c r="FR169" s="324"/>
      <c r="FS169" s="324"/>
      <c r="FT169" s="324"/>
      <c r="FU169" s="343"/>
      <c r="FV169" s="343"/>
      <c r="FW169" s="343"/>
      <c r="FX169" s="343"/>
      <c r="FY169" s="343"/>
      <c r="FZ169" s="343"/>
      <c r="GA169" s="343"/>
      <c r="GB169" s="343"/>
      <c r="GC169" s="343"/>
      <c r="GD169" s="343"/>
      <c r="GE169" s="343"/>
      <c r="GF169" s="343"/>
      <c r="GG169" s="343"/>
      <c r="GH169" s="343"/>
      <c r="GI169" s="343"/>
      <c r="GJ169" s="343"/>
      <c r="GK169" s="343"/>
      <c r="GL169" s="343"/>
      <c r="GM169" s="343"/>
      <c r="GN169" s="343"/>
      <c r="GO169" s="343"/>
      <c r="GP169" s="343"/>
      <c r="GQ169" s="343"/>
      <c r="GR169" s="343"/>
      <c r="GS169" s="343"/>
      <c r="GT169" s="343"/>
      <c r="GU169" s="343"/>
    </row>
    <row r="170" s="327" customFormat="true" ht="16.5" hidden="false" customHeight="true" outlineLevel="0" collapsed="false">
      <c r="A170" s="326" t="s">
        <v>474</v>
      </c>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t="n">
        <f aca="false">SUM(AD166:AS169)</f>
        <v>5.2</v>
      </c>
      <c r="AE170" s="326"/>
      <c r="AF170" s="326"/>
      <c r="AG170" s="326"/>
      <c r="AH170" s="326"/>
      <c r="AI170" s="326"/>
      <c r="AJ170" s="326"/>
      <c r="AK170" s="326"/>
      <c r="AL170" s="326"/>
      <c r="AM170" s="326"/>
      <c r="AN170" s="326"/>
      <c r="AO170" s="326"/>
      <c r="AP170" s="326"/>
      <c r="AQ170" s="326"/>
      <c r="AR170" s="326"/>
      <c r="AS170" s="326"/>
      <c r="AT170" s="326"/>
      <c r="AU170" s="326"/>
      <c r="AV170" s="326"/>
      <c r="AW170" s="326"/>
      <c r="AX170" s="326"/>
      <c r="AY170" s="326"/>
      <c r="AZ170" s="326"/>
      <c r="BA170" s="326"/>
      <c r="BB170" s="326"/>
      <c r="BC170" s="326"/>
      <c r="BD170" s="326"/>
      <c r="BE170" s="326"/>
      <c r="BF170" s="326"/>
      <c r="BG170" s="326"/>
      <c r="BH170" s="326"/>
      <c r="BI170" s="326"/>
      <c r="BJ170" s="326"/>
      <c r="BK170" s="326"/>
      <c r="BL170" s="326"/>
      <c r="BM170" s="326"/>
      <c r="BN170" s="326"/>
      <c r="BO170" s="326"/>
      <c r="BP170" s="326"/>
      <c r="BQ170" s="326"/>
      <c r="BR170" s="326"/>
      <c r="BS170" s="326"/>
      <c r="BT170" s="326"/>
      <c r="BU170" s="326"/>
      <c r="BV170" s="326"/>
      <c r="BW170" s="326"/>
      <c r="BX170" s="326"/>
      <c r="BY170" s="326"/>
      <c r="BZ170" s="326"/>
      <c r="CA170" s="326"/>
      <c r="CB170" s="326"/>
      <c r="CC170" s="326"/>
      <c r="CD170" s="326"/>
      <c r="CE170" s="326"/>
      <c r="CF170" s="326"/>
      <c r="CG170" s="326"/>
      <c r="CH170" s="326"/>
      <c r="CI170" s="326"/>
      <c r="CJ170" s="326"/>
      <c r="CK170" s="326"/>
      <c r="CL170" s="326"/>
      <c r="CM170" s="326"/>
      <c r="CN170" s="326"/>
      <c r="CO170" s="326"/>
      <c r="CP170" s="326"/>
      <c r="CQ170" s="326"/>
      <c r="CR170" s="326"/>
      <c r="CS170" s="326"/>
      <c r="CT170" s="326"/>
      <c r="CU170" s="326"/>
      <c r="CV170" s="326"/>
      <c r="CW170" s="326"/>
      <c r="CX170" s="326"/>
      <c r="CY170" s="326"/>
      <c r="CZ170" s="326"/>
      <c r="DA170" s="326"/>
      <c r="DB170" s="326"/>
      <c r="DC170" s="326"/>
      <c r="DD170" s="326"/>
      <c r="DE170" s="326"/>
      <c r="DF170" s="326"/>
      <c r="DG170" s="326"/>
      <c r="DH170" s="326"/>
      <c r="DI170" s="326"/>
      <c r="DJ170" s="326"/>
      <c r="DK170" s="326"/>
      <c r="DL170" s="326"/>
      <c r="DM170" s="326"/>
      <c r="DN170" s="326"/>
      <c r="DO170" s="326"/>
      <c r="DP170" s="326"/>
      <c r="DQ170" s="326"/>
      <c r="DR170" s="326"/>
      <c r="DS170" s="326"/>
      <c r="DT170" s="326"/>
      <c r="DU170" s="326"/>
      <c r="DV170" s="326"/>
      <c r="DW170" s="326"/>
      <c r="DX170" s="326"/>
      <c r="DY170" s="326"/>
      <c r="DZ170" s="326"/>
      <c r="EA170" s="326"/>
      <c r="EB170" s="326"/>
      <c r="EC170" s="326"/>
      <c r="ED170" s="326"/>
      <c r="EE170" s="326"/>
      <c r="EF170" s="326"/>
      <c r="EG170" s="326"/>
      <c r="EH170" s="326"/>
      <c r="EI170" s="326"/>
      <c r="EJ170" s="326"/>
      <c r="EK170" s="326"/>
      <c r="EL170" s="326"/>
      <c r="EM170" s="326"/>
      <c r="EN170" s="326"/>
      <c r="EO170" s="326"/>
      <c r="EP170" s="326"/>
      <c r="EQ170" s="326"/>
      <c r="ER170" s="326"/>
      <c r="ES170" s="326"/>
      <c r="ET170" s="326"/>
      <c r="EU170" s="326"/>
      <c r="EV170" s="326"/>
      <c r="EW170" s="326"/>
      <c r="EX170" s="326"/>
      <c r="EY170" s="326"/>
      <c r="EZ170" s="326"/>
      <c r="FA170" s="326"/>
      <c r="FB170" s="326"/>
      <c r="FC170" s="326"/>
      <c r="FD170" s="326"/>
      <c r="FE170" s="326"/>
      <c r="FF170" s="326"/>
      <c r="FG170" s="326"/>
      <c r="FH170" s="326"/>
      <c r="FI170" s="326"/>
      <c r="FJ170" s="326"/>
      <c r="FK170" s="326" t="n">
        <f aca="false">SUM(FK166:FM169)</f>
        <v>4035600.00264</v>
      </c>
      <c r="FL170" s="326"/>
      <c r="FM170" s="326"/>
      <c r="FO170" s="328" t="n">
        <v>4035600</v>
      </c>
      <c r="FP170" s="328"/>
      <c r="FQ170" s="328"/>
      <c r="FR170" s="328"/>
      <c r="FS170" s="328"/>
      <c r="FT170" s="328"/>
      <c r="FU170" s="328"/>
      <c r="FV170" s="328"/>
      <c r="FW170" s="328"/>
      <c r="FX170" s="328"/>
      <c r="FY170" s="328"/>
      <c r="FZ170" s="328"/>
      <c r="GA170" s="328"/>
      <c r="GB170" s="328"/>
      <c r="GC170" s="328"/>
      <c r="GD170" s="328"/>
      <c r="GE170" s="328"/>
      <c r="GF170" s="328"/>
      <c r="GG170" s="328"/>
      <c r="GH170" s="328"/>
      <c r="GI170" s="328"/>
      <c r="GJ170" s="328"/>
      <c r="GK170" s="328"/>
      <c r="GL170" s="328"/>
      <c r="GM170" s="328"/>
      <c r="GN170" s="328"/>
      <c r="GO170" s="328"/>
      <c r="GP170" s="328"/>
      <c r="GQ170" s="328"/>
      <c r="GR170" s="328"/>
      <c r="GS170" s="328"/>
      <c r="GT170" s="328"/>
      <c r="GU170" s="328"/>
      <c r="GV170" s="328"/>
      <c r="GW170" s="328"/>
      <c r="GX170" s="328"/>
      <c r="GY170" s="328"/>
      <c r="GZ170" s="328"/>
      <c r="HA170" s="328"/>
      <c r="HB170" s="328"/>
      <c r="HC170" s="328"/>
      <c r="HD170" s="328"/>
      <c r="HE170" s="328"/>
      <c r="HF170" s="328"/>
      <c r="HG170" s="328"/>
      <c r="HH170" s="328"/>
    </row>
    <row r="171" s="315" customFormat="true" ht="14.25" hidden="false" customHeight="true" outlineLevel="0" collapsed="false">
      <c r="A171" s="323" t="s">
        <v>446</v>
      </c>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c r="DG171" s="323"/>
      <c r="DH171" s="323"/>
      <c r="DI171" s="323"/>
      <c r="DJ171" s="323"/>
      <c r="DK171" s="323"/>
      <c r="DL171" s="323"/>
      <c r="DM171" s="323"/>
      <c r="DN171" s="323"/>
      <c r="DO171" s="323"/>
      <c r="DP171" s="323"/>
      <c r="DQ171" s="323"/>
      <c r="DR171" s="323"/>
      <c r="DS171" s="323"/>
      <c r="DT171" s="323"/>
      <c r="DU171" s="323"/>
      <c r="DV171" s="323"/>
      <c r="DW171" s="323"/>
      <c r="DX171" s="323"/>
      <c r="DY171" s="323"/>
      <c r="DZ171" s="323"/>
      <c r="EA171" s="323"/>
      <c r="EB171" s="323"/>
      <c r="EC171" s="323"/>
      <c r="ED171" s="323"/>
      <c r="EE171" s="323"/>
      <c r="EF171" s="323"/>
      <c r="EG171" s="323"/>
      <c r="EH171" s="323"/>
      <c r="EI171" s="323"/>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c r="FD171" s="323"/>
      <c r="FE171" s="323"/>
      <c r="FF171" s="323"/>
      <c r="FG171" s="323"/>
      <c r="FH171" s="323"/>
      <c r="FI171" s="323"/>
      <c r="FJ171" s="323"/>
      <c r="FK171" s="344"/>
      <c r="FL171" s="344"/>
      <c r="FM171" s="344"/>
    </row>
    <row r="172" s="315" customFormat="true" ht="12.75" hidden="false" customHeight="true" outlineLevel="0" collapsed="false">
      <c r="A172" s="335" t="n">
        <v>21</v>
      </c>
      <c r="B172" s="335"/>
      <c r="C172" s="335"/>
      <c r="D172" s="335"/>
      <c r="E172" s="335"/>
      <c r="F172" s="335"/>
      <c r="G172" s="317" t="s">
        <v>475</v>
      </c>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8" t="n">
        <v>1</v>
      </c>
      <c r="AE172" s="318"/>
      <c r="AF172" s="318"/>
      <c r="AG172" s="318"/>
      <c r="AH172" s="318"/>
      <c r="AI172" s="318"/>
      <c r="AJ172" s="318"/>
      <c r="AK172" s="318"/>
      <c r="AL172" s="318"/>
      <c r="AM172" s="318"/>
      <c r="AN172" s="318"/>
      <c r="AO172" s="318"/>
      <c r="AP172" s="318"/>
      <c r="AQ172" s="318"/>
      <c r="AR172" s="318"/>
      <c r="AS172" s="318"/>
      <c r="AT172" s="326" t="n">
        <f aca="false">BK172+CC172+CV172</f>
        <v>16908.15</v>
      </c>
      <c r="AU172" s="326"/>
      <c r="AV172" s="326"/>
      <c r="AW172" s="326"/>
      <c r="AX172" s="326"/>
      <c r="AY172" s="326"/>
      <c r="AZ172" s="326"/>
      <c r="BA172" s="326"/>
      <c r="BB172" s="326"/>
      <c r="BC172" s="326"/>
      <c r="BD172" s="326"/>
      <c r="BE172" s="326"/>
      <c r="BF172" s="326"/>
      <c r="BG172" s="326"/>
      <c r="BH172" s="326"/>
      <c r="BI172" s="326"/>
      <c r="BJ172" s="326"/>
      <c r="BK172" s="318" t="n">
        <v>6969</v>
      </c>
      <c r="BL172" s="318"/>
      <c r="BM172" s="318"/>
      <c r="BN172" s="318"/>
      <c r="BO172" s="318"/>
      <c r="BP172" s="318"/>
      <c r="BQ172" s="318"/>
      <c r="BR172" s="318"/>
      <c r="BS172" s="318"/>
      <c r="BT172" s="318"/>
      <c r="BU172" s="318"/>
      <c r="BV172" s="318"/>
      <c r="BW172" s="318"/>
      <c r="BX172" s="318"/>
      <c r="BY172" s="318"/>
      <c r="BZ172" s="318"/>
      <c r="CA172" s="318"/>
      <c r="CB172" s="318"/>
      <c r="CC172" s="318"/>
      <c r="CD172" s="318"/>
      <c r="CE172" s="318"/>
      <c r="CF172" s="318"/>
      <c r="CG172" s="318"/>
      <c r="CH172" s="318"/>
      <c r="CI172" s="318"/>
      <c r="CJ172" s="318"/>
      <c r="CK172" s="318"/>
      <c r="CL172" s="318"/>
      <c r="CM172" s="318"/>
      <c r="CN172" s="318"/>
      <c r="CO172" s="318"/>
      <c r="CP172" s="318"/>
      <c r="CQ172" s="318"/>
      <c r="CR172" s="318"/>
      <c r="CS172" s="318"/>
      <c r="CT172" s="318"/>
      <c r="CU172" s="318"/>
      <c r="CV172" s="318" t="n">
        <f aca="false">BK172*35%+7500</f>
        <v>9939.15</v>
      </c>
      <c r="CW172" s="318"/>
      <c r="CX172" s="318"/>
      <c r="CY172" s="318"/>
      <c r="CZ172" s="318"/>
      <c r="DA172" s="318"/>
      <c r="DB172" s="318"/>
      <c r="DC172" s="318"/>
      <c r="DD172" s="318"/>
      <c r="DE172" s="318"/>
      <c r="DF172" s="318"/>
      <c r="DG172" s="318"/>
      <c r="DH172" s="318"/>
      <c r="DI172" s="318"/>
      <c r="DJ172" s="318"/>
      <c r="DK172" s="318"/>
      <c r="DL172" s="318"/>
      <c r="DM172" s="318"/>
      <c r="DN172" s="318" t="n">
        <v>4129.12</v>
      </c>
      <c r="DO172" s="318"/>
      <c r="DP172" s="318"/>
      <c r="DQ172" s="318"/>
      <c r="DR172" s="318"/>
      <c r="DS172" s="318"/>
      <c r="DT172" s="318"/>
      <c r="DU172" s="318"/>
      <c r="DV172" s="318"/>
      <c r="DW172" s="318"/>
      <c r="DX172" s="318"/>
      <c r="DY172" s="318"/>
      <c r="DZ172" s="318"/>
      <c r="EA172" s="318"/>
      <c r="EB172" s="318"/>
      <c r="EC172" s="318"/>
      <c r="ED172" s="326" t="n">
        <f aca="false">(BK172+CC172+CV172+DN172)*0.8</f>
        <v>16829.816</v>
      </c>
      <c r="EE172" s="326"/>
      <c r="EF172" s="326"/>
      <c r="EG172" s="326"/>
      <c r="EH172" s="326"/>
      <c r="EI172" s="326"/>
      <c r="EJ172" s="326"/>
      <c r="EK172" s="326"/>
      <c r="EL172" s="326"/>
      <c r="EM172" s="326"/>
      <c r="EN172" s="326"/>
      <c r="EO172" s="326"/>
      <c r="EP172" s="326"/>
      <c r="EQ172" s="326"/>
      <c r="ER172" s="326"/>
      <c r="ES172" s="326"/>
      <c r="ET172" s="326" t="n">
        <f aca="false">(BK172+CC172+CV172+DN172)*0.5</f>
        <v>10518.635</v>
      </c>
      <c r="EU172" s="326"/>
      <c r="EV172" s="326"/>
      <c r="EW172" s="326"/>
      <c r="EX172" s="326"/>
      <c r="EY172" s="326"/>
      <c r="EZ172" s="326"/>
      <c r="FA172" s="326"/>
      <c r="FB172" s="326"/>
      <c r="FC172" s="326"/>
      <c r="FD172" s="326"/>
      <c r="FE172" s="326"/>
      <c r="FF172" s="326"/>
      <c r="FG172" s="326"/>
      <c r="FH172" s="326"/>
      <c r="FI172" s="326"/>
      <c r="FJ172" s="326"/>
      <c r="FK172" s="318" t="n">
        <f aca="false">(AT172+ED172+ET172)*12*AD172</f>
        <v>531079.212</v>
      </c>
      <c r="FL172" s="318"/>
      <c r="FM172" s="318"/>
    </row>
    <row r="173" s="315" customFormat="true" ht="12.75" hidden="false" customHeight="true" outlineLevel="0" collapsed="false">
      <c r="A173" s="335" t="n">
        <v>22</v>
      </c>
      <c r="B173" s="335"/>
      <c r="C173" s="335"/>
      <c r="D173" s="335"/>
      <c r="E173" s="335"/>
      <c r="F173" s="335"/>
      <c r="G173" s="317" t="s">
        <v>476</v>
      </c>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8" t="n">
        <v>1</v>
      </c>
      <c r="AE173" s="318"/>
      <c r="AF173" s="318"/>
      <c r="AG173" s="318"/>
      <c r="AH173" s="318"/>
      <c r="AI173" s="318"/>
      <c r="AJ173" s="318"/>
      <c r="AK173" s="318"/>
      <c r="AL173" s="318"/>
      <c r="AM173" s="318"/>
      <c r="AN173" s="318"/>
      <c r="AO173" s="318"/>
      <c r="AP173" s="318"/>
      <c r="AQ173" s="318"/>
      <c r="AR173" s="318"/>
      <c r="AS173" s="318"/>
      <c r="AT173" s="326" t="n">
        <f aca="false">BK173+CC173+CV173</f>
        <v>16908.15</v>
      </c>
      <c r="AU173" s="326"/>
      <c r="AV173" s="326"/>
      <c r="AW173" s="326"/>
      <c r="AX173" s="326"/>
      <c r="AY173" s="326"/>
      <c r="AZ173" s="326"/>
      <c r="BA173" s="326"/>
      <c r="BB173" s="326"/>
      <c r="BC173" s="326"/>
      <c r="BD173" s="326"/>
      <c r="BE173" s="326"/>
      <c r="BF173" s="326"/>
      <c r="BG173" s="326"/>
      <c r="BH173" s="326"/>
      <c r="BI173" s="326"/>
      <c r="BJ173" s="326"/>
      <c r="BK173" s="318" t="n">
        <v>6969</v>
      </c>
      <c r="BL173" s="318"/>
      <c r="BM173" s="318"/>
      <c r="BN173" s="318"/>
      <c r="BO173" s="318"/>
      <c r="BP173" s="318"/>
      <c r="BQ173" s="318"/>
      <c r="BR173" s="318"/>
      <c r="BS173" s="318"/>
      <c r="BT173" s="318"/>
      <c r="BU173" s="318"/>
      <c r="BV173" s="318"/>
      <c r="BW173" s="318"/>
      <c r="BX173" s="318"/>
      <c r="BY173" s="318"/>
      <c r="BZ173" s="318"/>
      <c r="CA173" s="318"/>
      <c r="CB173" s="318"/>
      <c r="CC173" s="318"/>
      <c r="CD173" s="318"/>
      <c r="CE173" s="318"/>
      <c r="CF173" s="318"/>
      <c r="CG173" s="318"/>
      <c r="CH173" s="318"/>
      <c r="CI173" s="318"/>
      <c r="CJ173" s="318"/>
      <c r="CK173" s="318"/>
      <c r="CL173" s="318"/>
      <c r="CM173" s="318"/>
      <c r="CN173" s="318"/>
      <c r="CO173" s="318"/>
      <c r="CP173" s="318"/>
      <c r="CQ173" s="318"/>
      <c r="CR173" s="318"/>
      <c r="CS173" s="318"/>
      <c r="CT173" s="318"/>
      <c r="CU173" s="318"/>
      <c r="CV173" s="318" t="n">
        <f aca="false">BK173*35%+7500</f>
        <v>9939.15</v>
      </c>
      <c r="CW173" s="318"/>
      <c r="CX173" s="318"/>
      <c r="CY173" s="318"/>
      <c r="CZ173" s="318"/>
      <c r="DA173" s="318"/>
      <c r="DB173" s="318"/>
      <c r="DC173" s="318"/>
      <c r="DD173" s="318"/>
      <c r="DE173" s="318"/>
      <c r="DF173" s="318"/>
      <c r="DG173" s="318"/>
      <c r="DH173" s="318"/>
      <c r="DI173" s="318"/>
      <c r="DJ173" s="318"/>
      <c r="DK173" s="318"/>
      <c r="DL173" s="318"/>
      <c r="DM173" s="318"/>
      <c r="DN173" s="318" t="n">
        <v>4129.12</v>
      </c>
      <c r="DO173" s="318"/>
      <c r="DP173" s="318"/>
      <c r="DQ173" s="318"/>
      <c r="DR173" s="318"/>
      <c r="DS173" s="318"/>
      <c r="DT173" s="318"/>
      <c r="DU173" s="318"/>
      <c r="DV173" s="318"/>
      <c r="DW173" s="318"/>
      <c r="DX173" s="318"/>
      <c r="DY173" s="318"/>
      <c r="DZ173" s="318"/>
      <c r="EA173" s="318"/>
      <c r="EB173" s="318"/>
      <c r="EC173" s="318"/>
      <c r="ED173" s="326" t="n">
        <f aca="false">(BK173+CC173+CV173+DN173)*0.8</f>
        <v>16829.816</v>
      </c>
      <c r="EE173" s="326"/>
      <c r="EF173" s="326"/>
      <c r="EG173" s="326"/>
      <c r="EH173" s="326"/>
      <c r="EI173" s="326"/>
      <c r="EJ173" s="326"/>
      <c r="EK173" s="326"/>
      <c r="EL173" s="326"/>
      <c r="EM173" s="326"/>
      <c r="EN173" s="326"/>
      <c r="EO173" s="326"/>
      <c r="EP173" s="326"/>
      <c r="EQ173" s="326"/>
      <c r="ER173" s="326"/>
      <c r="ES173" s="326"/>
      <c r="ET173" s="326" t="n">
        <f aca="false">(BK173+CC173+CV173+DN173)*0.5</f>
        <v>10518.635</v>
      </c>
      <c r="EU173" s="326"/>
      <c r="EV173" s="326"/>
      <c r="EW173" s="326"/>
      <c r="EX173" s="326"/>
      <c r="EY173" s="326"/>
      <c r="EZ173" s="326"/>
      <c r="FA173" s="326"/>
      <c r="FB173" s="326"/>
      <c r="FC173" s="326"/>
      <c r="FD173" s="326"/>
      <c r="FE173" s="326"/>
      <c r="FF173" s="326"/>
      <c r="FG173" s="326"/>
      <c r="FH173" s="326"/>
      <c r="FI173" s="326"/>
      <c r="FJ173" s="326"/>
      <c r="FK173" s="318" t="n">
        <f aca="false">(AT173+ED173+ET173)*12*AD173</f>
        <v>531079.212</v>
      </c>
      <c r="FL173" s="318"/>
      <c r="FM173" s="318"/>
    </row>
    <row r="174" s="315" customFormat="true" ht="12.75" hidden="false" customHeight="true" outlineLevel="0" collapsed="false">
      <c r="A174" s="335" t="n">
        <v>23</v>
      </c>
      <c r="B174" s="335"/>
      <c r="C174" s="335"/>
      <c r="D174" s="335"/>
      <c r="E174" s="335"/>
      <c r="F174" s="335"/>
      <c r="G174" s="317" t="s">
        <v>477</v>
      </c>
      <c r="H174" s="317"/>
      <c r="I174" s="317"/>
      <c r="J174" s="317"/>
      <c r="K174" s="317"/>
      <c r="L174" s="317"/>
      <c r="M174" s="317"/>
      <c r="N174" s="317"/>
      <c r="O174" s="317"/>
      <c r="P174" s="317"/>
      <c r="Q174" s="317"/>
      <c r="R174" s="317"/>
      <c r="S174" s="317"/>
      <c r="T174" s="317"/>
      <c r="U174" s="317"/>
      <c r="V174" s="317"/>
      <c r="W174" s="317"/>
      <c r="X174" s="317"/>
      <c r="Y174" s="317"/>
      <c r="Z174" s="317"/>
      <c r="AA174" s="317"/>
      <c r="AB174" s="317"/>
      <c r="AC174" s="317"/>
      <c r="AD174" s="318" t="n">
        <v>1</v>
      </c>
      <c r="AE174" s="318"/>
      <c r="AF174" s="318"/>
      <c r="AG174" s="318"/>
      <c r="AH174" s="318"/>
      <c r="AI174" s="318"/>
      <c r="AJ174" s="318"/>
      <c r="AK174" s="318"/>
      <c r="AL174" s="318"/>
      <c r="AM174" s="318"/>
      <c r="AN174" s="318"/>
      <c r="AO174" s="318"/>
      <c r="AP174" s="318"/>
      <c r="AQ174" s="318"/>
      <c r="AR174" s="318"/>
      <c r="AS174" s="318"/>
      <c r="AT174" s="326" t="n">
        <f aca="false">BK174+CC174+CV174</f>
        <v>16419.95</v>
      </c>
      <c r="AU174" s="326"/>
      <c r="AV174" s="326"/>
      <c r="AW174" s="326"/>
      <c r="AX174" s="326"/>
      <c r="AY174" s="326"/>
      <c r="AZ174" s="326"/>
      <c r="BA174" s="326"/>
      <c r="BB174" s="326"/>
      <c r="BC174" s="326"/>
      <c r="BD174" s="326"/>
      <c r="BE174" s="326"/>
      <c r="BF174" s="326"/>
      <c r="BG174" s="326"/>
      <c r="BH174" s="326"/>
      <c r="BI174" s="326"/>
      <c r="BJ174" s="326"/>
      <c r="BK174" s="318" t="n">
        <v>6237</v>
      </c>
      <c r="BL174" s="318"/>
      <c r="BM174" s="318"/>
      <c r="BN174" s="318"/>
      <c r="BO174" s="318"/>
      <c r="BP174" s="318"/>
      <c r="BQ174" s="318"/>
      <c r="BR174" s="318"/>
      <c r="BS174" s="318"/>
      <c r="BT174" s="318"/>
      <c r="BU174" s="318"/>
      <c r="BV174" s="318"/>
      <c r="BW174" s="318"/>
      <c r="BX174" s="318"/>
      <c r="BY174" s="318"/>
      <c r="BZ174" s="318"/>
      <c r="CA174" s="318"/>
      <c r="CB174" s="318"/>
      <c r="CC174" s="318"/>
      <c r="CD174" s="318"/>
      <c r="CE174" s="318"/>
      <c r="CF174" s="318"/>
      <c r="CG174" s="318"/>
      <c r="CH174" s="318"/>
      <c r="CI174" s="318"/>
      <c r="CJ174" s="318"/>
      <c r="CK174" s="318"/>
      <c r="CL174" s="318"/>
      <c r="CM174" s="318"/>
      <c r="CN174" s="318"/>
      <c r="CO174" s="318"/>
      <c r="CP174" s="318"/>
      <c r="CQ174" s="318"/>
      <c r="CR174" s="318"/>
      <c r="CS174" s="318"/>
      <c r="CT174" s="318"/>
      <c r="CU174" s="318"/>
      <c r="CV174" s="318" t="n">
        <f aca="false">BK174*35%+8000</f>
        <v>10182.95</v>
      </c>
      <c r="CW174" s="318"/>
      <c r="CX174" s="318"/>
      <c r="CY174" s="318"/>
      <c r="CZ174" s="318"/>
      <c r="DA174" s="318"/>
      <c r="DB174" s="318"/>
      <c r="DC174" s="318"/>
      <c r="DD174" s="318"/>
      <c r="DE174" s="318"/>
      <c r="DF174" s="318"/>
      <c r="DG174" s="318"/>
      <c r="DH174" s="318"/>
      <c r="DI174" s="318"/>
      <c r="DJ174" s="318"/>
      <c r="DK174" s="318"/>
      <c r="DL174" s="318"/>
      <c r="DM174" s="318"/>
      <c r="DN174" s="318" t="n">
        <v>4992.86</v>
      </c>
      <c r="DO174" s="318"/>
      <c r="DP174" s="318"/>
      <c r="DQ174" s="318"/>
      <c r="DR174" s="318"/>
      <c r="DS174" s="318"/>
      <c r="DT174" s="318"/>
      <c r="DU174" s="318"/>
      <c r="DV174" s="318"/>
      <c r="DW174" s="318"/>
      <c r="DX174" s="318"/>
      <c r="DY174" s="318"/>
      <c r="DZ174" s="318"/>
      <c r="EA174" s="318"/>
      <c r="EB174" s="318"/>
      <c r="EC174" s="318"/>
      <c r="ED174" s="326" t="n">
        <f aca="false">(BK174+CC174+CV174+DN174)*0.8</f>
        <v>17130.248</v>
      </c>
      <c r="EE174" s="326"/>
      <c r="EF174" s="326"/>
      <c r="EG174" s="326"/>
      <c r="EH174" s="326"/>
      <c r="EI174" s="326"/>
      <c r="EJ174" s="326"/>
      <c r="EK174" s="326"/>
      <c r="EL174" s="326"/>
      <c r="EM174" s="326"/>
      <c r="EN174" s="326"/>
      <c r="EO174" s="326"/>
      <c r="EP174" s="326"/>
      <c r="EQ174" s="326"/>
      <c r="ER174" s="326"/>
      <c r="ES174" s="326"/>
      <c r="ET174" s="326" t="n">
        <f aca="false">(BK174+CC174+CV174+DN174)*0.5</f>
        <v>10706.405</v>
      </c>
      <c r="EU174" s="326"/>
      <c r="EV174" s="326"/>
      <c r="EW174" s="326"/>
      <c r="EX174" s="326"/>
      <c r="EY174" s="326"/>
      <c r="EZ174" s="326"/>
      <c r="FA174" s="326"/>
      <c r="FB174" s="326"/>
      <c r="FC174" s="326"/>
      <c r="FD174" s="326"/>
      <c r="FE174" s="326"/>
      <c r="FF174" s="326"/>
      <c r="FG174" s="326"/>
      <c r="FH174" s="326"/>
      <c r="FI174" s="326"/>
      <c r="FJ174" s="326"/>
      <c r="FK174" s="318" t="n">
        <f aca="false">(AT174+ED174+ET174)*12*AD174</f>
        <v>531079.236</v>
      </c>
      <c r="FL174" s="318"/>
      <c r="FM174" s="318"/>
    </row>
    <row r="175" s="315" customFormat="true" ht="24.75" hidden="false" customHeight="true" outlineLevel="0" collapsed="false">
      <c r="A175" s="335" t="n">
        <v>24</v>
      </c>
      <c r="B175" s="335"/>
      <c r="C175" s="335"/>
      <c r="D175" s="335"/>
      <c r="E175" s="335"/>
      <c r="F175" s="335"/>
      <c r="G175" s="317" t="s">
        <v>478</v>
      </c>
      <c r="H175" s="317"/>
      <c r="I175" s="317"/>
      <c r="J175" s="317"/>
      <c r="K175" s="317"/>
      <c r="L175" s="317"/>
      <c r="M175" s="317"/>
      <c r="N175" s="317"/>
      <c r="O175" s="317"/>
      <c r="P175" s="317"/>
      <c r="Q175" s="317"/>
      <c r="R175" s="317"/>
      <c r="S175" s="317"/>
      <c r="T175" s="317"/>
      <c r="U175" s="317"/>
      <c r="V175" s="317"/>
      <c r="W175" s="317"/>
      <c r="X175" s="317"/>
      <c r="Y175" s="317"/>
      <c r="Z175" s="317"/>
      <c r="AA175" s="317"/>
      <c r="AB175" s="317"/>
      <c r="AC175" s="317"/>
      <c r="AD175" s="318" t="n">
        <v>1</v>
      </c>
      <c r="AE175" s="318"/>
      <c r="AF175" s="318"/>
      <c r="AG175" s="318"/>
      <c r="AH175" s="318"/>
      <c r="AI175" s="318"/>
      <c r="AJ175" s="318"/>
      <c r="AK175" s="318"/>
      <c r="AL175" s="318"/>
      <c r="AM175" s="318"/>
      <c r="AN175" s="318"/>
      <c r="AO175" s="318"/>
      <c r="AP175" s="318"/>
      <c r="AQ175" s="318"/>
      <c r="AR175" s="318"/>
      <c r="AS175" s="318"/>
      <c r="AT175" s="326" t="n">
        <f aca="false">BK175+CC175+CV175</f>
        <v>15041.35</v>
      </c>
      <c r="AU175" s="326"/>
      <c r="AV175" s="326"/>
      <c r="AW175" s="326"/>
      <c r="AX175" s="326"/>
      <c r="AY175" s="326"/>
      <c r="AZ175" s="326"/>
      <c r="BA175" s="326"/>
      <c r="BB175" s="326"/>
      <c r="BC175" s="326"/>
      <c r="BD175" s="326"/>
      <c r="BE175" s="326"/>
      <c r="BF175" s="326"/>
      <c r="BG175" s="326"/>
      <c r="BH175" s="326"/>
      <c r="BI175" s="326"/>
      <c r="BJ175" s="326"/>
      <c r="BK175" s="318" t="n">
        <v>4401</v>
      </c>
      <c r="BL175" s="318"/>
      <c r="BM175" s="318"/>
      <c r="BN175" s="318"/>
      <c r="BO175" s="318"/>
      <c r="BP175" s="318"/>
      <c r="BQ175" s="318"/>
      <c r="BR175" s="318"/>
      <c r="BS175" s="318"/>
      <c r="BT175" s="318"/>
      <c r="BU175" s="318"/>
      <c r="BV175" s="318"/>
      <c r="BW175" s="318"/>
      <c r="BX175" s="318"/>
      <c r="BY175" s="318"/>
      <c r="BZ175" s="318"/>
      <c r="CA175" s="318"/>
      <c r="CB175" s="318"/>
      <c r="CC175" s="318"/>
      <c r="CD175" s="318"/>
      <c r="CE175" s="318"/>
      <c r="CF175" s="318"/>
      <c r="CG175" s="318"/>
      <c r="CH175" s="318"/>
      <c r="CI175" s="318"/>
      <c r="CJ175" s="318"/>
      <c r="CK175" s="318"/>
      <c r="CL175" s="318"/>
      <c r="CM175" s="318"/>
      <c r="CN175" s="318"/>
      <c r="CO175" s="318"/>
      <c r="CP175" s="318"/>
      <c r="CQ175" s="318"/>
      <c r="CR175" s="318"/>
      <c r="CS175" s="318"/>
      <c r="CT175" s="318"/>
      <c r="CU175" s="318"/>
      <c r="CV175" s="318" t="n">
        <f aca="false">BK175*35%+9100</f>
        <v>10640.35</v>
      </c>
      <c r="CW175" s="318"/>
      <c r="CX175" s="318"/>
      <c r="CY175" s="318"/>
      <c r="CZ175" s="318"/>
      <c r="DA175" s="318"/>
      <c r="DB175" s="318"/>
      <c r="DC175" s="318"/>
      <c r="DD175" s="318"/>
      <c r="DE175" s="318"/>
      <c r="DF175" s="318"/>
      <c r="DG175" s="318"/>
      <c r="DH175" s="318"/>
      <c r="DI175" s="318"/>
      <c r="DJ175" s="318"/>
      <c r="DK175" s="318"/>
      <c r="DL175" s="318"/>
      <c r="DM175" s="318"/>
      <c r="DN175" s="318" t="n">
        <v>7431.92</v>
      </c>
      <c r="DO175" s="318"/>
      <c r="DP175" s="318"/>
      <c r="DQ175" s="318"/>
      <c r="DR175" s="318"/>
      <c r="DS175" s="318"/>
      <c r="DT175" s="318"/>
      <c r="DU175" s="318"/>
      <c r="DV175" s="318"/>
      <c r="DW175" s="318"/>
      <c r="DX175" s="318"/>
      <c r="DY175" s="318"/>
      <c r="DZ175" s="318"/>
      <c r="EA175" s="318"/>
      <c r="EB175" s="318"/>
      <c r="EC175" s="318"/>
      <c r="ED175" s="326" t="n">
        <f aca="false">(BK175+CC175+CV175+DN175)*0.8</f>
        <v>17978.616</v>
      </c>
      <c r="EE175" s="326"/>
      <c r="EF175" s="326"/>
      <c r="EG175" s="326"/>
      <c r="EH175" s="326"/>
      <c r="EI175" s="326"/>
      <c r="EJ175" s="326"/>
      <c r="EK175" s="326"/>
      <c r="EL175" s="326"/>
      <c r="EM175" s="326"/>
      <c r="EN175" s="326"/>
      <c r="EO175" s="326"/>
      <c r="EP175" s="326"/>
      <c r="EQ175" s="326"/>
      <c r="ER175" s="326"/>
      <c r="ES175" s="326"/>
      <c r="ET175" s="326" t="n">
        <f aca="false">(BK175+CC175+CV175+DN175)*0.5</f>
        <v>11236.635</v>
      </c>
      <c r="EU175" s="326"/>
      <c r="EV175" s="326"/>
      <c r="EW175" s="326"/>
      <c r="EX175" s="326"/>
      <c r="EY175" s="326"/>
      <c r="EZ175" s="326"/>
      <c r="FA175" s="326"/>
      <c r="FB175" s="326"/>
      <c r="FC175" s="326"/>
      <c r="FD175" s="326"/>
      <c r="FE175" s="326"/>
      <c r="FF175" s="326"/>
      <c r="FG175" s="326"/>
      <c r="FH175" s="326"/>
      <c r="FI175" s="326"/>
      <c r="FJ175" s="326"/>
      <c r="FK175" s="318" t="n">
        <f aca="false">(AT175+ED175+ET175)*12*AD175</f>
        <v>531079.212</v>
      </c>
      <c r="FL175" s="318"/>
      <c r="FM175" s="318"/>
    </row>
    <row r="176" s="315" customFormat="true" ht="12.75" hidden="false" customHeight="true" outlineLevel="0" collapsed="false">
      <c r="A176" s="335" t="n">
        <v>25</v>
      </c>
      <c r="B176" s="335"/>
      <c r="C176" s="335"/>
      <c r="D176" s="335"/>
      <c r="E176" s="335"/>
      <c r="F176" s="335"/>
      <c r="G176" s="317" t="s">
        <v>479</v>
      </c>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8" t="n">
        <v>0.5</v>
      </c>
      <c r="AE176" s="318"/>
      <c r="AF176" s="318"/>
      <c r="AG176" s="318"/>
      <c r="AH176" s="318"/>
      <c r="AI176" s="318"/>
      <c r="AJ176" s="318"/>
      <c r="AK176" s="318"/>
      <c r="AL176" s="318"/>
      <c r="AM176" s="318"/>
      <c r="AN176" s="318"/>
      <c r="AO176" s="318"/>
      <c r="AP176" s="318"/>
      <c r="AQ176" s="318"/>
      <c r="AR176" s="318"/>
      <c r="AS176" s="318"/>
      <c r="AT176" s="326" t="n">
        <f aca="false">BK176+CC176+CV176</f>
        <v>16787.85</v>
      </c>
      <c r="AU176" s="326"/>
      <c r="AV176" s="326"/>
      <c r="AW176" s="326"/>
      <c r="AX176" s="326"/>
      <c r="AY176" s="326"/>
      <c r="AZ176" s="326"/>
      <c r="BA176" s="326"/>
      <c r="BB176" s="326"/>
      <c r="BC176" s="326"/>
      <c r="BD176" s="326"/>
      <c r="BE176" s="326"/>
      <c r="BF176" s="326"/>
      <c r="BG176" s="326"/>
      <c r="BH176" s="326"/>
      <c r="BI176" s="326"/>
      <c r="BJ176" s="326"/>
      <c r="BK176" s="318" t="n">
        <v>7991</v>
      </c>
      <c r="BL176" s="318"/>
      <c r="BM176" s="318"/>
      <c r="BN176" s="318"/>
      <c r="BO176" s="318"/>
      <c r="BP176" s="318"/>
      <c r="BQ176" s="318"/>
      <c r="BR176" s="318"/>
      <c r="BS176" s="318"/>
      <c r="BT176" s="318"/>
      <c r="BU176" s="318"/>
      <c r="BV176" s="318"/>
      <c r="BW176" s="318"/>
      <c r="BX176" s="318"/>
      <c r="BY176" s="318"/>
      <c r="BZ176" s="318"/>
      <c r="CA176" s="318"/>
      <c r="CB176" s="318"/>
      <c r="CC176" s="318"/>
      <c r="CD176" s="318"/>
      <c r="CE176" s="318"/>
      <c r="CF176" s="318"/>
      <c r="CG176" s="318"/>
      <c r="CH176" s="318"/>
      <c r="CI176" s="318"/>
      <c r="CJ176" s="318"/>
      <c r="CK176" s="318"/>
      <c r="CL176" s="318"/>
      <c r="CM176" s="318"/>
      <c r="CN176" s="318"/>
      <c r="CO176" s="318"/>
      <c r="CP176" s="318"/>
      <c r="CQ176" s="318"/>
      <c r="CR176" s="318"/>
      <c r="CS176" s="318"/>
      <c r="CT176" s="318"/>
      <c r="CU176" s="318"/>
      <c r="CV176" s="318" t="n">
        <f aca="false">BK176*35%+6000</f>
        <v>8796.85</v>
      </c>
      <c r="CW176" s="318"/>
      <c r="CX176" s="318"/>
      <c r="CY176" s="318"/>
      <c r="CZ176" s="318"/>
      <c r="DA176" s="318"/>
      <c r="DB176" s="318"/>
      <c r="DC176" s="318"/>
      <c r="DD176" s="318"/>
      <c r="DE176" s="318"/>
      <c r="DF176" s="318"/>
      <c r="DG176" s="318"/>
      <c r="DH176" s="318"/>
      <c r="DI176" s="318"/>
      <c r="DJ176" s="318"/>
      <c r="DK176" s="318"/>
      <c r="DL176" s="318"/>
      <c r="DM176" s="318"/>
      <c r="DN176" s="318" t="n">
        <v>4341.96</v>
      </c>
      <c r="DO176" s="318"/>
      <c r="DP176" s="318"/>
      <c r="DQ176" s="318"/>
      <c r="DR176" s="318"/>
      <c r="DS176" s="318"/>
      <c r="DT176" s="318"/>
      <c r="DU176" s="318"/>
      <c r="DV176" s="318"/>
      <c r="DW176" s="318"/>
      <c r="DX176" s="318"/>
      <c r="DY176" s="318"/>
      <c r="DZ176" s="318"/>
      <c r="EA176" s="318"/>
      <c r="EB176" s="318"/>
      <c r="EC176" s="318"/>
      <c r="ED176" s="326" t="n">
        <f aca="false">(BK176+CC176+CV176+DN176)*0.8</f>
        <v>16903.848</v>
      </c>
      <c r="EE176" s="326"/>
      <c r="EF176" s="326"/>
      <c r="EG176" s="326"/>
      <c r="EH176" s="326"/>
      <c r="EI176" s="326"/>
      <c r="EJ176" s="326"/>
      <c r="EK176" s="326"/>
      <c r="EL176" s="326"/>
      <c r="EM176" s="326"/>
      <c r="EN176" s="326"/>
      <c r="EO176" s="326"/>
      <c r="EP176" s="326"/>
      <c r="EQ176" s="326"/>
      <c r="ER176" s="326"/>
      <c r="ES176" s="326"/>
      <c r="ET176" s="326" t="n">
        <f aca="false">(BK176+CC176+CV176+DN176)*0.5</f>
        <v>10564.905</v>
      </c>
      <c r="EU176" s="326"/>
      <c r="EV176" s="326"/>
      <c r="EW176" s="326"/>
      <c r="EX176" s="326"/>
      <c r="EY176" s="326"/>
      <c r="EZ176" s="326"/>
      <c r="FA176" s="326"/>
      <c r="FB176" s="326"/>
      <c r="FC176" s="326"/>
      <c r="FD176" s="326"/>
      <c r="FE176" s="326"/>
      <c r="FF176" s="326"/>
      <c r="FG176" s="326"/>
      <c r="FH176" s="326"/>
      <c r="FI176" s="326"/>
      <c r="FJ176" s="326"/>
      <c r="FK176" s="318" t="n">
        <f aca="false">(AT176+ED176+ET176)*12*AD176</f>
        <v>265539.618</v>
      </c>
      <c r="FL176" s="318"/>
      <c r="FM176" s="318"/>
    </row>
    <row r="177" s="315" customFormat="true" ht="12.75" hidden="false" customHeight="true" outlineLevel="0" collapsed="false">
      <c r="A177" s="335" t="n">
        <v>26</v>
      </c>
      <c r="B177" s="335"/>
      <c r="C177" s="335"/>
      <c r="D177" s="335"/>
      <c r="E177" s="335"/>
      <c r="F177" s="335"/>
      <c r="G177" s="317" t="s">
        <v>480</v>
      </c>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8" t="n">
        <v>1</v>
      </c>
      <c r="AE177" s="318"/>
      <c r="AF177" s="318"/>
      <c r="AG177" s="318"/>
      <c r="AH177" s="318"/>
      <c r="AI177" s="318"/>
      <c r="AJ177" s="318"/>
      <c r="AK177" s="318"/>
      <c r="AL177" s="318"/>
      <c r="AM177" s="318"/>
      <c r="AN177" s="318"/>
      <c r="AO177" s="318"/>
      <c r="AP177" s="318"/>
      <c r="AQ177" s="318"/>
      <c r="AR177" s="318"/>
      <c r="AS177" s="318"/>
      <c r="AT177" s="326" t="n">
        <f aca="false">BK177+CC177+CV177</f>
        <v>17906.3</v>
      </c>
      <c r="AU177" s="326"/>
      <c r="AV177" s="326"/>
      <c r="AW177" s="326"/>
      <c r="AX177" s="326"/>
      <c r="AY177" s="326"/>
      <c r="AZ177" s="326"/>
      <c r="BA177" s="326"/>
      <c r="BB177" s="326"/>
      <c r="BC177" s="326"/>
      <c r="BD177" s="326"/>
      <c r="BE177" s="326"/>
      <c r="BF177" s="326"/>
      <c r="BG177" s="326"/>
      <c r="BH177" s="326"/>
      <c r="BI177" s="326"/>
      <c r="BJ177" s="326"/>
      <c r="BK177" s="318" t="n">
        <v>7338</v>
      </c>
      <c r="BL177" s="318"/>
      <c r="BM177" s="318"/>
      <c r="BN177" s="318"/>
      <c r="BO177" s="318"/>
      <c r="BP177" s="318"/>
      <c r="BQ177" s="318"/>
      <c r="BR177" s="318"/>
      <c r="BS177" s="318"/>
      <c r="BT177" s="318"/>
      <c r="BU177" s="318"/>
      <c r="BV177" s="318"/>
      <c r="BW177" s="318"/>
      <c r="BX177" s="318"/>
      <c r="BY177" s="318"/>
      <c r="BZ177" s="318"/>
      <c r="CA177" s="318"/>
      <c r="CB177" s="318"/>
      <c r="CC177" s="318"/>
      <c r="CD177" s="318"/>
      <c r="CE177" s="318"/>
      <c r="CF177" s="318"/>
      <c r="CG177" s="318"/>
      <c r="CH177" s="318"/>
      <c r="CI177" s="318"/>
      <c r="CJ177" s="318"/>
      <c r="CK177" s="318"/>
      <c r="CL177" s="318"/>
      <c r="CM177" s="318"/>
      <c r="CN177" s="318"/>
      <c r="CO177" s="318"/>
      <c r="CP177" s="318"/>
      <c r="CQ177" s="318"/>
      <c r="CR177" s="318"/>
      <c r="CS177" s="318"/>
      <c r="CT177" s="318"/>
      <c r="CU177" s="318"/>
      <c r="CV177" s="318" t="n">
        <f aca="false">BK177*35%+8000</f>
        <v>10568.3</v>
      </c>
      <c r="CW177" s="318"/>
      <c r="CX177" s="318"/>
      <c r="CY177" s="318"/>
      <c r="CZ177" s="318"/>
      <c r="DA177" s="318"/>
      <c r="DB177" s="318"/>
      <c r="DC177" s="318"/>
      <c r="DD177" s="318"/>
      <c r="DE177" s="318"/>
      <c r="DF177" s="318"/>
      <c r="DG177" s="318"/>
      <c r="DH177" s="318"/>
      <c r="DI177" s="318"/>
      <c r="DJ177" s="318"/>
      <c r="DK177" s="318"/>
      <c r="DL177" s="318"/>
      <c r="DM177" s="318"/>
      <c r="DN177" s="318" t="n">
        <v>2363.16</v>
      </c>
      <c r="DO177" s="318"/>
      <c r="DP177" s="318"/>
      <c r="DQ177" s="318"/>
      <c r="DR177" s="318"/>
      <c r="DS177" s="318"/>
      <c r="DT177" s="318"/>
      <c r="DU177" s="318"/>
      <c r="DV177" s="318"/>
      <c r="DW177" s="318"/>
      <c r="DX177" s="318"/>
      <c r="DY177" s="318"/>
      <c r="DZ177" s="318"/>
      <c r="EA177" s="318"/>
      <c r="EB177" s="318"/>
      <c r="EC177" s="318"/>
      <c r="ED177" s="326" t="n">
        <f aca="false">(BK177+CC177+CV177+DN177)*0.8</f>
        <v>16215.568</v>
      </c>
      <c r="EE177" s="326"/>
      <c r="EF177" s="326"/>
      <c r="EG177" s="326"/>
      <c r="EH177" s="326"/>
      <c r="EI177" s="326"/>
      <c r="EJ177" s="326"/>
      <c r="EK177" s="326"/>
      <c r="EL177" s="326"/>
      <c r="EM177" s="326"/>
      <c r="EN177" s="326"/>
      <c r="EO177" s="326"/>
      <c r="EP177" s="326"/>
      <c r="EQ177" s="326"/>
      <c r="ER177" s="326"/>
      <c r="ES177" s="326"/>
      <c r="ET177" s="326" t="n">
        <f aca="false">(BK177+CC177+CV177+DN177)*0.5</f>
        <v>10134.73</v>
      </c>
      <c r="EU177" s="326"/>
      <c r="EV177" s="326"/>
      <c r="EW177" s="326"/>
      <c r="EX177" s="326"/>
      <c r="EY177" s="326"/>
      <c r="EZ177" s="326"/>
      <c r="FA177" s="326"/>
      <c r="FB177" s="326"/>
      <c r="FC177" s="326"/>
      <c r="FD177" s="326"/>
      <c r="FE177" s="326"/>
      <c r="FF177" s="326"/>
      <c r="FG177" s="326"/>
      <c r="FH177" s="326"/>
      <c r="FI177" s="326"/>
      <c r="FJ177" s="326"/>
      <c r="FK177" s="318" t="n">
        <f aca="false">(AT177+ED177+ET177)*12*AD177</f>
        <v>531079.176</v>
      </c>
      <c r="FL177" s="318"/>
      <c r="FM177" s="318"/>
    </row>
    <row r="178" s="315" customFormat="true" ht="12.75" hidden="false" customHeight="true" outlineLevel="0" collapsed="false">
      <c r="A178" s="335" t="n">
        <v>27</v>
      </c>
      <c r="B178" s="335"/>
      <c r="C178" s="335"/>
      <c r="D178" s="335"/>
      <c r="E178" s="335"/>
      <c r="F178" s="335"/>
      <c r="G178" s="317" t="s">
        <v>481</v>
      </c>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8" t="n">
        <v>3</v>
      </c>
      <c r="AE178" s="318"/>
      <c r="AF178" s="318"/>
      <c r="AG178" s="318"/>
      <c r="AH178" s="318"/>
      <c r="AI178" s="318"/>
      <c r="AJ178" s="318"/>
      <c r="AK178" s="318"/>
      <c r="AL178" s="318"/>
      <c r="AM178" s="318"/>
      <c r="AN178" s="318"/>
      <c r="AO178" s="318"/>
      <c r="AP178" s="318"/>
      <c r="AQ178" s="318"/>
      <c r="AR178" s="318"/>
      <c r="AS178" s="318"/>
      <c r="AT178" s="326" t="n">
        <f aca="false">BK178+CC178+CV178</f>
        <v>16101</v>
      </c>
      <c r="AU178" s="326"/>
      <c r="AV178" s="326"/>
      <c r="AW178" s="326"/>
      <c r="AX178" s="326"/>
      <c r="AY178" s="326"/>
      <c r="AZ178" s="326"/>
      <c r="BA178" s="326"/>
      <c r="BB178" s="326"/>
      <c r="BC178" s="326"/>
      <c r="BD178" s="326"/>
      <c r="BE178" s="326"/>
      <c r="BF178" s="326"/>
      <c r="BG178" s="326"/>
      <c r="BH178" s="326"/>
      <c r="BI178" s="326"/>
      <c r="BJ178" s="326"/>
      <c r="BK178" s="318" t="n">
        <v>5260</v>
      </c>
      <c r="BL178" s="318"/>
      <c r="BM178" s="318"/>
      <c r="BN178" s="318"/>
      <c r="BO178" s="318"/>
      <c r="BP178" s="318"/>
      <c r="BQ178" s="318"/>
      <c r="BR178" s="318"/>
      <c r="BS178" s="318"/>
      <c r="BT178" s="318"/>
      <c r="BU178" s="318"/>
      <c r="BV178" s="318"/>
      <c r="BW178" s="318"/>
      <c r="BX178" s="318"/>
      <c r="BY178" s="318"/>
      <c r="BZ178" s="318"/>
      <c r="CA178" s="318"/>
      <c r="CB178" s="318"/>
      <c r="CC178" s="318"/>
      <c r="CD178" s="318"/>
      <c r="CE178" s="318"/>
      <c r="CF178" s="318"/>
      <c r="CG178" s="318"/>
      <c r="CH178" s="318"/>
      <c r="CI178" s="318"/>
      <c r="CJ178" s="318"/>
      <c r="CK178" s="318"/>
      <c r="CL178" s="318"/>
      <c r="CM178" s="318"/>
      <c r="CN178" s="318"/>
      <c r="CO178" s="318"/>
      <c r="CP178" s="318"/>
      <c r="CQ178" s="318"/>
      <c r="CR178" s="318"/>
      <c r="CS178" s="318"/>
      <c r="CT178" s="318"/>
      <c r="CU178" s="318"/>
      <c r="CV178" s="318" t="n">
        <f aca="false">BK178*35%+9000</f>
        <v>10841</v>
      </c>
      <c r="CW178" s="318"/>
      <c r="CX178" s="318"/>
      <c r="CY178" s="318"/>
      <c r="CZ178" s="318"/>
      <c r="DA178" s="318"/>
      <c r="DB178" s="318"/>
      <c r="DC178" s="318"/>
      <c r="DD178" s="318"/>
      <c r="DE178" s="318"/>
      <c r="DF178" s="318"/>
      <c r="DG178" s="318"/>
      <c r="DH178" s="318"/>
      <c r="DI178" s="318"/>
      <c r="DJ178" s="318"/>
      <c r="DK178" s="318"/>
      <c r="DL178" s="318"/>
      <c r="DM178" s="318"/>
      <c r="DN178" s="318" t="n">
        <v>3000</v>
      </c>
      <c r="DO178" s="318"/>
      <c r="DP178" s="318"/>
      <c r="DQ178" s="318"/>
      <c r="DR178" s="318"/>
      <c r="DS178" s="318"/>
      <c r="DT178" s="318"/>
      <c r="DU178" s="318"/>
      <c r="DV178" s="318"/>
      <c r="DW178" s="318"/>
      <c r="DX178" s="318"/>
      <c r="DY178" s="318"/>
      <c r="DZ178" s="318"/>
      <c r="EA178" s="318"/>
      <c r="EB178" s="318"/>
      <c r="EC178" s="318"/>
      <c r="ED178" s="326" t="n">
        <f aca="false">(BK178+CC178+CV178+DN178)*0.8</f>
        <v>15280.8</v>
      </c>
      <c r="EE178" s="326"/>
      <c r="EF178" s="326"/>
      <c r="EG178" s="326"/>
      <c r="EH178" s="326"/>
      <c r="EI178" s="326"/>
      <c r="EJ178" s="326"/>
      <c r="EK178" s="326"/>
      <c r="EL178" s="326"/>
      <c r="EM178" s="326"/>
      <c r="EN178" s="326"/>
      <c r="EO178" s="326"/>
      <c r="EP178" s="326"/>
      <c r="EQ178" s="326"/>
      <c r="ER178" s="326"/>
      <c r="ES178" s="326"/>
      <c r="ET178" s="326" t="n">
        <f aca="false">(BK178+CC178+CV178+DN178)*0.5</f>
        <v>9550.5</v>
      </c>
      <c r="EU178" s="326"/>
      <c r="EV178" s="326"/>
      <c r="EW178" s="326"/>
      <c r="EX178" s="326"/>
      <c r="EY178" s="326"/>
      <c r="EZ178" s="326"/>
      <c r="FA178" s="326"/>
      <c r="FB178" s="326"/>
      <c r="FC178" s="326"/>
      <c r="FD178" s="326"/>
      <c r="FE178" s="326"/>
      <c r="FF178" s="326"/>
      <c r="FG178" s="326"/>
      <c r="FH178" s="326"/>
      <c r="FI178" s="326"/>
      <c r="FJ178" s="326"/>
      <c r="FK178" s="318" t="n">
        <f aca="false">(AT178+ED178+ET178)*12*AD178</f>
        <v>1473562.8</v>
      </c>
      <c r="FL178" s="318"/>
      <c r="FM178" s="318"/>
    </row>
    <row r="179" s="315" customFormat="true" ht="12.75" hidden="false" customHeight="true" outlineLevel="0" collapsed="false">
      <c r="A179" s="335" t="n">
        <v>28</v>
      </c>
      <c r="B179" s="335"/>
      <c r="C179" s="335"/>
      <c r="D179" s="335"/>
      <c r="E179" s="335"/>
      <c r="F179" s="335"/>
      <c r="G179" s="317" t="s">
        <v>482</v>
      </c>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318" t="n">
        <v>1</v>
      </c>
      <c r="AE179" s="318"/>
      <c r="AF179" s="318"/>
      <c r="AG179" s="318"/>
      <c r="AH179" s="318"/>
      <c r="AI179" s="318"/>
      <c r="AJ179" s="318"/>
      <c r="AK179" s="318"/>
      <c r="AL179" s="318"/>
      <c r="AM179" s="318"/>
      <c r="AN179" s="318"/>
      <c r="AO179" s="318"/>
      <c r="AP179" s="318"/>
      <c r="AQ179" s="318"/>
      <c r="AR179" s="318"/>
      <c r="AS179" s="318"/>
      <c r="AT179" s="326" t="n">
        <f aca="false">BK179+CC179+CV179</f>
        <v>15041.35</v>
      </c>
      <c r="AU179" s="326"/>
      <c r="AV179" s="326"/>
      <c r="AW179" s="326"/>
      <c r="AX179" s="326"/>
      <c r="AY179" s="326"/>
      <c r="AZ179" s="326"/>
      <c r="BA179" s="326"/>
      <c r="BB179" s="326"/>
      <c r="BC179" s="326"/>
      <c r="BD179" s="326"/>
      <c r="BE179" s="326"/>
      <c r="BF179" s="326"/>
      <c r="BG179" s="326"/>
      <c r="BH179" s="326"/>
      <c r="BI179" s="326"/>
      <c r="BJ179" s="326"/>
      <c r="BK179" s="318" t="n">
        <v>4401</v>
      </c>
      <c r="BL179" s="318"/>
      <c r="BM179" s="318"/>
      <c r="BN179" s="318"/>
      <c r="BO179" s="318"/>
      <c r="BP179" s="318"/>
      <c r="BQ179" s="318"/>
      <c r="BR179" s="318"/>
      <c r="BS179" s="318"/>
      <c r="BT179" s="318"/>
      <c r="BU179" s="318"/>
      <c r="BV179" s="318"/>
      <c r="BW179" s="318"/>
      <c r="BX179" s="318"/>
      <c r="BY179" s="318"/>
      <c r="BZ179" s="318"/>
      <c r="CA179" s="318"/>
      <c r="CB179" s="318"/>
      <c r="CC179" s="318"/>
      <c r="CD179" s="318"/>
      <c r="CE179" s="318"/>
      <c r="CF179" s="318"/>
      <c r="CG179" s="318"/>
      <c r="CH179" s="318"/>
      <c r="CI179" s="318"/>
      <c r="CJ179" s="318"/>
      <c r="CK179" s="318"/>
      <c r="CL179" s="318"/>
      <c r="CM179" s="318"/>
      <c r="CN179" s="318"/>
      <c r="CO179" s="318"/>
      <c r="CP179" s="318"/>
      <c r="CQ179" s="318"/>
      <c r="CR179" s="318"/>
      <c r="CS179" s="318"/>
      <c r="CT179" s="318"/>
      <c r="CU179" s="318"/>
      <c r="CV179" s="318" t="n">
        <f aca="false">BK179*35%+9100</f>
        <v>10640.35</v>
      </c>
      <c r="CW179" s="318"/>
      <c r="CX179" s="318"/>
      <c r="CY179" s="318"/>
      <c r="CZ179" s="318"/>
      <c r="DA179" s="318"/>
      <c r="DB179" s="318"/>
      <c r="DC179" s="318"/>
      <c r="DD179" s="318"/>
      <c r="DE179" s="318"/>
      <c r="DF179" s="318"/>
      <c r="DG179" s="318"/>
      <c r="DH179" s="318"/>
      <c r="DI179" s="318"/>
      <c r="DJ179" s="318"/>
      <c r="DK179" s="318"/>
      <c r="DL179" s="318"/>
      <c r="DM179" s="318"/>
      <c r="DN179" s="318" t="n">
        <v>7431.92</v>
      </c>
      <c r="DO179" s="318"/>
      <c r="DP179" s="318"/>
      <c r="DQ179" s="318"/>
      <c r="DR179" s="318"/>
      <c r="DS179" s="318"/>
      <c r="DT179" s="318"/>
      <c r="DU179" s="318"/>
      <c r="DV179" s="318"/>
      <c r="DW179" s="318"/>
      <c r="DX179" s="318"/>
      <c r="DY179" s="318"/>
      <c r="DZ179" s="318"/>
      <c r="EA179" s="318"/>
      <c r="EB179" s="318"/>
      <c r="EC179" s="318"/>
      <c r="ED179" s="326" t="n">
        <f aca="false">(BK179+CC179+CV179+DN179)*0.8</f>
        <v>17978.616</v>
      </c>
      <c r="EE179" s="326"/>
      <c r="EF179" s="326"/>
      <c r="EG179" s="326"/>
      <c r="EH179" s="326"/>
      <c r="EI179" s="326"/>
      <c r="EJ179" s="326"/>
      <c r="EK179" s="326"/>
      <c r="EL179" s="326"/>
      <c r="EM179" s="326"/>
      <c r="EN179" s="326"/>
      <c r="EO179" s="326"/>
      <c r="EP179" s="326"/>
      <c r="EQ179" s="326"/>
      <c r="ER179" s="326"/>
      <c r="ES179" s="326"/>
      <c r="ET179" s="326" t="n">
        <f aca="false">(BK179+CC179+CV179+DN179)*0.5</f>
        <v>11236.635</v>
      </c>
      <c r="EU179" s="326"/>
      <c r="EV179" s="326"/>
      <c r="EW179" s="326"/>
      <c r="EX179" s="326"/>
      <c r="EY179" s="326"/>
      <c r="EZ179" s="326"/>
      <c r="FA179" s="326"/>
      <c r="FB179" s="326"/>
      <c r="FC179" s="326"/>
      <c r="FD179" s="326"/>
      <c r="FE179" s="326"/>
      <c r="FF179" s="326"/>
      <c r="FG179" s="326"/>
      <c r="FH179" s="326"/>
      <c r="FI179" s="326"/>
      <c r="FJ179" s="326"/>
      <c r="FK179" s="318" t="n">
        <f aca="false">(AT179+ED179+ET179)*12*AD179</f>
        <v>531079.212</v>
      </c>
      <c r="FL179" s="318"/>
      <c r="FM179" s="318"/>
    </row>
    <row r="180" s="315" customFormat="true" ht="25.5" hidden="false" customHeight="true" outlineLevel="0" collapsed="false">
      <c r="A180" s="335" t="n">
        <v>29</v>
      </c>
      <c r="B180" s="335"/>
      <c r="C180" s="335"/>
      <c r="D180" s="335"/>
      <c r="E180" s="335"/>
      <c r="F180" s="335"/>
      <c r="G180" s="317" t="s">
        <v>483</v>
      </c>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8" t="n">
        <v>1</v>
      </c>
      <c r="AE180" s="318"/>
      <c r="AF180" s="318"/>
      <c r="AG180" s="318"/>
      <c r="AH180" s="318"/>
      <c r="AI180" s="318"/>
      <c r="AJ180" s="318"/>
      <c r="AK180" s="318"/>
      <c r="AL180" s="318"/>
      <c r="AM180" s="318"/>
      <c r="AN180" s="318"/>
      <c r="AO180" s="318"/>
      <c r="AP180" s="318"/>
      <c r="AQ180" s="318"/>
      <c r="AR180" s="318"/>
      <c r="AS180" s="318"/>
      <c r="AT180" s="326" t="n">
        <f aca="false">BK180+CC180+CV180</f>
        <v>16452.55</v>
      </c>
      <c r="AU180" s="326"/>
      <c r="AV180" s="326"/>
      <c r="AW180" s="326"/>
      <c r="AX180" s="326"/>
      <c r="AY180" s="326"/>
      <c r="AZ180" s="326"/>
      <c r="BA180" s="326"/>
      <c r="BB180" s="326"/>
      <c r="BC180" s="326"/>
      <c r="BD180" s="326"/>
      <c r="BE180" s="326"/>
      <c r="BF180" s="326"/>
      <c r="BG180" s="326"/>
      <c r="BH180" s="326"/>
      <c r="BI180" s="326"/>
      <c r="BJ180" s="326"/>
      <c r="BK180" s="318" t="n">
        <v>6113</v>
      </c>
      <c r="BL180" s="318"/>
      <c r="BM180" s="318"/>
      <c r="BN180" s="318"/>
      <c r="BO180" s="318"/>
      <c r="BP180" s="318"/>
      <c r="BQ180" s="318"/>
      <c r="BR180" s="318"/>
      <c r="BS180" s="318"/>
      <c r="BT180" s="318"/>
      <c r="BU180" s="318"/>
      <c r="BV180" s="318"/>
      <c r="BW180" s="318"/>
      <c r="BX180" s="318"/>
      <c r="BY180" s="318"/>
      <c r="BZ180" s="318"/>
      <c r="CA180" s="318"/>
      <c r="CB180" s="318"/>
      <c r="CC180" s="318"/>
      <c r="CD180" s="318"/>
      <c r="CE180" s="318"/>
      <c r="CF180" s="318"/>
      <c r="CG180" s="318"/>
      <c r="CH180" s="318"/>
      <c r="CI180" s="318"/>
      <c r="CJ180" s="318"/>
      <c r="CK180" s="318"/>
      <c r="CL180" s="318"/>
      <c r="CM180" s="318"/>
      <c r="CN180" s="318"/>
      <c r="CO180" s="318"/>
      <c r="CP180" s="318"/>
      <c r="CQ180" s="318"/>
      <c r="CR180" s="318"/>
      <c r="CS180" s="318"/>
      <c r="CT180" s="318"/>
      <c r="CU180" s="318"/>
      <c r="CV180" s="318" t="n">
        <f aca="false">BK180*35%+8200</f>
        <v>10339.55</v>
      </c>
      <c r="CW180" s="318"/>
      <c r="CX180" s="318"/>
      <c r="CY180" s="318"/>
      <c r="CZ180" s="318"/>
      <c r="DA180" s="318"/>
      <c r="DB180" s="318"/>
      <c r="DC180" s="318"/>
      <c r="DD180" s="318"/>
      <c r="DE180" s="318"/>
      <c r="DF180" s="318"/>
      <c r="DG180" s="318"/>
      <c r="DH180" s="318"/>
      <c r="DI180" s="318"/>
      <c r="DJ180" s="318"/>
      <c r="DK180" s="318"/>
      <c r="DL180" s="318"/>
      <c r="DM180" s="318"/>
      <c r="DN180" s="318" t="n">
        <v>4935.18</v>
      </c>
      <c r="DO180" s="318"/>
      <c r="DP180" s="318"/>
      <c r="DQ180" s="318"/>
      <c r="DR180" s="318"/>
      <c r="DS180" s="318"/>
      <c r="DT180" s="318"/>
      <c r="DU180" s="318"/>
      <c r="DV180" s="318"/>
      <c r="DW180" s="318"/>
      <c r="DX180" s="318"/>
      <c r="DY180" s="318"/>
      <c r="DZ180" s="318"/>
      <c r="EA180" s="318"/>
      <c r="EB180" s="318"/>
      <c r="EC180" s="318"/>
      <c r="ED180" s="326" t="n">
        <f aca="false">(BK180+CC180+CV180+DN180)*0.8</f>
        <v>17110.184</v>
      </c>
      <c r="EE180" s="326"/>
      <c r="EF180" s="326"/>
      <c r="EG180" s="326"/>
      <c r="EH180" s="326"/>
      <c r="EI180" s="326"/>
      <c r="EJ180" s="326"/>
      <c r="EK180" s="326"/>
      <c r="EL180" s="326"/>
      <c r="EM180" s="326"/>
      <c r="EN180" s="326"/>
      <c r="EO180" s="326"/>
      <c r="EP180" s="326"/>
      <c r="EQ180" s="326"/>
      <c r="ER180" s="326"/>
      <c r="ES180" s="326"/>
      <c r="ET180" s="326" t="n">
        <f aca="false">(BK180+CC180+CV180+DN180)*0.5</f>
        <v>10693.865</v>
      </c>
      <c r="EU180" s="326"/>
      <c r="EV180" s="326"/>
      <c r="EW180" s="326"/>
      <c r="EX180" s="326"/>
      <c r="EY180" s="326"/>
      <c r="EZ180" s="326"/>
      <c r="FA180" s="326"/>
      <c r="FB180" s="326"/>
      <c r="FC180" s="326"/>
      <c r="FD180" s="326"/>
      <c r="FE180" s="326"/>
      <c r="FF180" s="326"/>
      <c r="FG180" s="326"/>
      <c r="FH180" s="326"/>
      <c r="FI180" s="326"/>
      <c r="FJ180" s="326"/>
      <c r="FK180" s="318" t="n">
        <f aca="false">(AT180+ED180+ET180)*12*AD180</f>
        <v>531079.188</v>
      </c>
      <c r="FL180" s="318"/>
      <c r="FM180" s="318"/>
    </row>
    <row r="181" s="315" customFormat="true" ht="12.75" hidden="false" customHeight="true" outlineLevel="0" collapsed="false">
      <c r="A181" s="335" t="n">
        <v>30</v>
      </c>
      <c r="B181" s="335"/>
      <c r="C181" s="335"/>
      <c r="D181" s="335"/>
      <c r="E181" s="335"/>
      <c r="F181" s="335"/>
      <c r="G181" s="317" t="s">
        <v>484</v>
      </c>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8" t="n">
        <v>7</v>
      </c>
      <c r="AE181" s="318"/>
      <c r="AF181" s="318"/>
      <c r="AG181" s="318"/>
      <c r="AH181" s="318"/>
      <c r="AI181" s="318"/>
      <c r="AJ181" s="318"/>
      <c r="AK181" s="318"/>
      <c r="AL181" s="318"/>
      <c r="AM181" s="318"/>
      <c r="AN181" s="318"/>
      <c r="AO181" s="318"/>
      <c r="AP181" s="318"/>
      <c r="AQ181" s="318"/>
      <c r="AR181" s="318"/>
      <c r="AS181" s="318"/>
      <c r="AT181" s="326" t="n">
        <f aca="false">BK181+CC181+CV181</f>
        <v>15041.35</v>
      </c>
      <c r="AU181" s="326"/>
      <c r="AV181" s="326"/>
      <c r="AW181" s="326"/>
      <c r="AX181" s="326"/>
      <c r="AY181" s="326"/>
      <c r="AZ181" s="326"/>
      <c r="BA181" s="326"/>
      <c r="BB181" s="326"/>
      <c r="BC181" s="326"/>
      <c r="BD181" s="326"/>
      <c r="BE181" s="326"/>
      <c r="BF181" s="326"/>
      <c r="BG181" s="326"/>
      <c r="BH181" s="326"/>
      <c r="BI181" s="326"/>
      <c r="BJ181" s="326"/>
      <c r="BK181" s="318" t="n">
        <v>4401</v>
      </c>
      <c r="BL181" s="318"/>
      <c r="BM181" s="318"/>
      <c r="BN181" s="318"/>
      <c r="BO181" s="318"/>
      <c r="BP181" s="318"/>
      <c r="BQ181" s="318"/>
      <c r="BR181" s="318"/>
      <c r="BS181" s="318"/>
      <c r="BT181" s="318"/>
      <c r="BU181" s="318"/>
      <c r="BV181" s="318"/>
      <c r="BW181" s="318"/>
      <c r="BX181" s="318"/>
      <c r="BY181" s="318"/>
      <c r="BZ181" s="318"/>
      <c r="CA181" s="318"/>
      <c r="CB181" s="318"/>
      <c r="CC181" s="318"/>
      <c r="CD181" s="318"/>
      <c r="CE181" s="318"/>
      <c r="CF181" s="318"/>
      <c r="CG181" s="318"/>
      <c r="CH181" s="318"/>
      <c r="CI181" s="318"/>
      <c r="CJ181" s="318"/>
      <c r="CK181" s="318"/>
      <c r="CL181" s="318"/>
      <c r="CM181" s="318"/>
      <c r="CN181" s="318"/>
      <c r="CO181" s="318"/>
      <c r="CP181" s="318"/>
      <c r="CQ181" s="318"/>
      <c r="CR181" s="318"/>
      <c r="CS181" s="318"/>
      <c r="CT181" s="318"/>
      <c r="CU181" s="318"/>
      <c r="CV181" s="318" t="n">
        <f aca="false">BK181*35%+9100</f>
        <v>10640.35</v>
      </c>
      <c r="CW181" s="318"/>
      <c r="CX181" s="318"/>
      <c r="CY181" s="318"/>
      <c r="CZ181" s="318"/>
      <c r="DA181" s="318"/>
      <c r="DB181" s="318"/>
      <c r="DC181" s="318"/>
      <c r="DD181" s="318"/>
      <c r="DE181" s="318"/>
      <c r="DF181" s="318"/>
      <c r="DG181" s="318"/>
      <c r="DH181" s="318"/>
      <c r="DI181" s="318"/>
      <c r="DJ181" s="318"/>
      <c r="DK181" s="318"/>
      <c r="DL181" s="318"/>
      <c r="DM181" s="318"/>
      <c r="DN181" s="318" t="n">
        <v>3000</v>
      </c>
      <c r="DO181" s="318"/>
      <c r="DP181" s="318"/>
      <c r="DQ181" s="318"/>
      <c r="DR181" s="318"/>
      <c r="DS181" s="318"/>
      <c r="DT181" s="318"/>
      <c r="DU181" s="318"/>
      <c r="DV181" s="318"/>
      <c r="DW181" s="318"/>
      <c r="DX181" s="318"/>
      <c r="DY181" s="318"/>
      <c r="DZ181" s="318"/>
      <c r="EA181" s="318"/>
      <c r="EB181" s="318"/>
      <c r="EC181" s="318"/>
      <c r="ED181" s="326" t="n">
        <f aca="false">(BK181+CC181+CV181+DN181)*0.8</f>
        <v>14433.08</v>
      </c>
      <c r="EE181" s="326"/>
      <c r="EF181" s="326"/>
      <c r="EG181" s="326"/>
      <c r="EH181" s="326"/>
      <c r="EI181" s="326"/>
      <c r="EJ181" s="326"/>
      <c r="EK181" s="326"/>
      <c r="EL181" s="326"/>
      <c r="EM181" s="326"/>
      <c r="EN181" s="326"/>
      <c r="EO181" s="326"/>
      <c r="EP181" s="326"/>
      <c r="EQ181" s="326"/>
      <c r="ER181" s="326"/>
      <c r="ES181" s="326"/>
      <c r="ET181" s="326" t="n">
        <f aca="false">(BK181+CC181+CV181+DN181)*0.5</f>
        <v>9020.675</v>
      </c>
      <c r="EU181" s="326"/>
      <c r="EV181" s="326"/>
      <c r="EW181" s="326"/>
      <c r="EX181" s="326"/>
      <c r="EY181" s="326"/>
      <c r="EZ181" s="326"/>
      <c r="FA181" s="326"/>
      <c r="FB181" s="326"/>
      <c r="FC181" s="326"/>
      <c r="FD181" s="326"/>
      <c r="FE181" s="326"/>
      <c r="FF181" s="326"/>
      <c r="FG181" s="326"/>
      <c r="FH181" s="326"/>
      <c r="FI181" s="326"/>
      <c r="FJ181" s="326"/>
      <c r="FK181" s="318" t="n">
        <f aca="false">(AT181+ED181+ET181)*12*AD181</f>
        <v>3233588.82</v>
      </c>
      <c r="FL181" s="318"/>
      <c r="FM181" s="318"/>
    </row>
    <row r="182" s="315" customFormat="true" ht="12.75" hidden="false" customHeight="true" outlineLevel="0" collapsed="false">
      <c r="A182" s="335" t="n">
        <v>31</v>
      </c>
      <c r="B182" s="335"/>
      <c r="C182" s="335"/>
      <c r="D182" s="335"/>
      <c r="E182" s="335"/>
      <c r="F182" s="335"/>
      <c r="G182" s="317" t="s">
        <v>485</v>
      </c>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8" t="n">
        <v>4</v>
      </c>
      <c r="AE182" s="318"/>
      <c r="AF182" s="318"/>
      <c r="AG182" s="318"/>
      <c r="AH182" s="318"/>
      <c r="AI182" s="318"/>
      <c r="AJ182" s="318"/>
      <c r="AK182" s="318"/>
      <c r="AL182" s="318"/>
      <c r="AM182" s="318"/>
      <c r="AN182" s="318"/>
      <c r="AO182" s="318"/>
      <c r="AP182" s="318"/>
      <c r="AQ182" s="318"/>
      <c r="AR182" s="318"/>
      <c r="AS182" s="318"/>
      <c r="AT182" s="326" t="n">
        <f aca="false">BK182+CC182+CV182</f>
        <v>15041.35</v>
      </c>
      <c r="AU182" s="326"/>
      <c r="AV182" s="326"/>
      <c r="AW182" s="326"/>
      <c r="AX182" s="326"/>
      <c r="AY182" s="326"/>
      <c r="AZ182" s="326"/>
      <c r="BA182" s="326"/>
      <c r="BB182" s="326"/>
      <c r="BC182" s="326"/>
      <c r="BD182" s="326"/>
      <c r="BE182" s="326"/>
      <c r="BF182" s="326"/>
      <c r="BG182" s="326"/>
      <c r="BH182" s="326"/>
      <c r="BI182" s="326"/>
      <c r="BJ182" s="326"/>
      <c r="BK182" s="318" t="n">
        <v>4401</v>
      </c>
      <c r="BL182" s="318"/>
      <c r="BM182" s="318"/>
      <c r="BN182" s="318"/>
      <c r="BO182" s="318"/>
      <c r="BP182" s="318"/>
      <c r="BQ182" s="318"/>
      <c r="BR182" s="318"/>
      <c r="BS182" s="318"/>
      <c r="BT182" s="318"/>
      <c r="BU182" s="318"/>
      <c r="BV182" s="318"/>
      <c r="BW182" s="318"/>
      <c r="BX182" s="318"/>
      <c r="BY182" s="318"/>
      <c r="BZ182" s="318"/>
      <c r="CA182" s="318"/>
      <c r="CB182" s="318"/>
      <c r="CC182" s="318"/>
      <c r="CD182" s="318"/>
      <c r="CE182" s="318"/>
      <c r="CF182" s="318"/>
      <c r="CG182" s="318"/>
      <c r="CH182" s="318"/>
      <c r="CI182" s="318"/>
      <c r="CJ182" s="318"/>
      <c r="CK182" s="318"/>
      <c r="CL182" s="318"/>
      <c r="CM182" s="318"/>
      <c r="CN182" s="318"/>
      <c r="CO182" s="318"/>
      <c r="CP182" s="318"/>
      <c r="CQ182" s="318"/>
      <c r="CR182" s="318"/>
      <c r="CS182" s="318"/>
      <c r="CT182" s="318"/>
      <c r="CU182" s="318"/>
      <c r="CV182" s="318" t="n">
        <f aca="false">BK182*35%+9100</f>
        <v>10640.35</v>
      </c>
      <c r="CW182" s="318"/>
      <c r="CX182" s="318"/>
      <c r="CY182" s="318"/>
      <c r="CZ182" s="318"/>
      <c r="DA182" s="318"/>
      <c r="DB182" s="318"/>
      <c r="DC182" s="318"/>
      <c r="DD182" s="318"/>
      <c r="DE182" s="318"/>
      <c r="DF182" s="318"/>
      <c r="DG182" s="318"/>
      <c r="DH182" s="318"/>
      <c r="DI182" s="318"/>
      <c r="DJ182" s="318"/>
      <c r="DK182" s="318"/>
      <c r="DL182" s="318"/>
      <c r="DM182" s="318"/>
      <c r="DN182" s="318" t="n">
        <v>3000</v>
      </c>
      <c r="DO182" s="318"/>
      <c r="DP182" s="318"/>
      <c r="DQ182" s="318"/>
      <c r="DR182" s="318"/>
      <c r="DS182" s="318"/>
      <c r="DT182" s="318"/>
      <c r="DU182" s="318"/>
      <c r="DV182" s="318"/>
      <c r="DW182" s="318"/>
      <c r="DX182" s="318"/>
      <c r="DY182" s="318"/>
      <c r="DZ182" s="318"/>
      <c r="EA182" s="318"/>
      <c r="EB182" s="318"/>
      <c r="EC182" s="318"/>
      <c r="ED182" s="326" t="n">
        <f aca="false">(BK182+CC182+CV182+DN182)*0.8</f>
        <v>14433.08</v>
      </c>
      <c r="EE182" s="326"/>
      <c r="EF182" s="326"/>
      <c r="EG182" s="326"/>
      <c r="EH182" s="326"/>
      <c r="EI182" s="326"/>
      <c r="EJ182" s="326"/>
      <c r="EK182" s="326"/>
      <c r="EL182" s="326"/>
      <c r="EM182" s="326"/>
      <c r="EN182" s="326"/>
      <c r="EO182" s="326"/>
      <c r="EP182" s="326"/>
      <c r="EQ182" s="326"/>
      <c r="ER182" s="326"/>
      <c r="ES182" s="326"/>
      <c r="ET182" s="326" t="n">
        <f aca="false">(BK182+CC182+CV182+DN182)*0.5</f>
        <v>9020.675</v>
      </c>
      <c r="EU182" s="326"/>
      <c r="EV182" s="326"/>
      <c r="EW182" s="326"/>
      <c r="EX182" s="326"/>
      <c r="EY182" s="326"/>
      <c r="EZ182" s="326"/>
      <c r="FA182" s="326"/>
      <c r="FB182" s="326"/>
      <c r="FC182" s="326"/>
      <c r="FD182" s="326"/>
      <c r="FE182" s="326"/>
      <c r="FF182" s="326"/>
      <c r="FG182" s="326"/>
      <c r="FH182" s="326"/>
      <c r="FI182" s="326"/>
      <c r="FJ182" s="326"/>
      <c r="FK182" s="318" t="n">
        <f aca="false">(AT182+ED182+ET182)*12*AD182</f>
        <v>1847765.04</v>
      </c>
      <c r="FL182" s="318"/>
      <c r="FM182" s="318"/>
    </row>
    <row r="183" s="315" customFormat="true" ht="12.75" hidden="false" customHeight="true" outlineLevel="0" collapsed="false">
      <c r="A183" s="335" t="n">
        <v>32</v>
      </c>
      <c r="B183" s="335"/>
      <c r="C183" s="335"/>
      <c r="D183" s="335"/>
      <c r="E183" s="335"/>
      <c r="F183" s="335"/>
      <c r="G183" s="317" t="s">
        <v>486</v>
      </c>
      <c r="H183" s="317"/>
      <c r="I183" s="317"/>
      <c r="J183" s="317"/>
      <c r="K183" s="317"/>
      <c r="L183" s="317"/>
      <c r="M183" s="317"/>
      <c r="N183" s="317"/>
      <c r="O183" s="317"/>
      <c r="P183" s="317"/>
      <c r="Q183" s="317"/>
      <c r="R183" s="317"/>
      <c r="S183" s="317"/>
      <c r="T183" s="317"/>
      <c r="U183" s="317"/>
      <c r="V183" s="317"/>
      <c r="W183" s="317"/>
      <c r="X183" s="317"/>
      <c r="Y183" s="317"/>
      <c r="Z183" s="317"/>
      <c r="AA183" s="317"/>
      <c r="AB183" s="317"/>
      <c r="AC183" s="317"/>
      <c r="AD183" s="318" t="n">
        <v>1</v>
      </c>
      <c r="AE183" s="318"/>
      <c r="AF183" s="318"/>
      <c r="AG183" s="318"/>
      <c r="AH183" s="318"/>
      <c r="AI183" s="318"/>
      <c r="AJ183" s="318"/>
      <c r="AK183" s="318"/>
      <c r="AL183" s="318"/>
      <c r="AM183" s="318"/>
      <c r="AN183" s="318"/>
      <c r="AO183" s="318"/>
      <c r="AP183" s="318"/>
      <c r="AQ183" s="318"/>
      <c r="AR183" s="318"/>
      <c r="AS183" s="318"/>
      <c r="AT183" s="326" t="n">
        <f aca="false">BK183+CC183+CV183</f>
        <v>17390.95</v>
      </c>
      <c r="AU183" s="326"/>
      <c r="AV183" s="326"/>
      <c r="AW183" s="326"/>
      <c r="AX183" s="326"/>
      <c r="AY183" s="326"/>
      <c r="AZ183" s="326"/>
      <c r="BA183" s="326"/>
      <c r="BB183" s="326"/>
      <c r="BC183" s="326"/>
      <c r="BD183" s="326"/>
      <c r="BE183" s="326"/>
      <c r="BF183" s="326"/>
      <c r="BG183" s="326"/>
      <c r="BH183" s="326"/>
      <c r="BI183" s="326"/>
      <c r="BJ183" s="326"/>
      <c r="BK183" s="318" t="n">
        <v>7697</v>
      </c>
      <c r="BL183" s="318"/>
      <c r="BM183" s="318"/>
      <c r="BN183" s="318"/>
      <c r="BO183" s="318"/>
      <c r="BP183" s="318"/>
      <c r="BQ183" s="318"/>
      <c r="BR183" s="318"/>
      <c r="BS183" s="318"/>
      <c r="BT183" s="318"/>
      <c r="BU183" s="318"/>
      <c r="BV183" s="318"/>
      <c r="BW183" s="318"/>
      <c r="BX183" s="318"/>
      <c r="BY183" s="318"/>
      <c r="BZ183" s="318"/>
      <c r="CA183" s="318"/>
      <c r="CB183" s="318"/>
      <c r="CC183" s="318"/>
      <c r="CD183" s="318"/>
      <c r="CE183" s="318"/>
      <c r="CF183" s="318"/>
      <c r="CG183" s="318"/>
      <c r="CH183" s="318"/>
      <c r="CI183" s="318"/>
      <c r="CJ183" s="318"/>
      <c r="CK183" s="318"/>
      <c r="CL183" s="318"/>
      <c r="CM183" s="318"/>
      <c r="CN183" s="318"/>
      <c r="CO183" s="318"/>
      <c r="CP183" s="318"/>
      <c r="CQ183" s="318"/>
      <c r="CR183" s="318"/>
      <c r="CS183" s="318"/>
      <c r="CT183" s="318"/>
      <c r="CU183" s="318"/>
      <c r="CV183" s="318" t="n">
        <f aca="false">BK183*35%+7000</f>
        <v>9693.95</v>
      </c>
      <c r="CW183" s="318"/>
      <c r="CX183" s="318"/>
      <c r="CY183" s="318"/>
      <c r="CZ183" s="318"/>
      <c r="DA183" s="318"/>
      <c r="DB183" s="318"/>
      <c r="DC183" s="318"/>
      <c r="DD183" s="318"/>
      <c r="DE183" s="318"/>
      <c r="DF183" s="318"/>
      <c r="DG183" s="318"/>
      <c r="DH183" s="318"/>
      <c r="DI183" s="318"/>
      <c r="DJ183" s="318"/>
      <c r="DK183" s="318"/>
      <c r="DL183" s="318"/>
      <c r="DM183" s="318"/>
      <c r="DN183" s="318" t="n">
        <v>3274.934</v>
      </c>
      <c r="DO183" s="318"/>
      <c r="DP183" s="318"/>
      <c r="DQ183" s="318"/>
      <c r="DR183" s="318"/>
      <c r="DS183" s="318"/>
      <c r="DT183" s="318"/>
      <c r="DU183" s="318"/>
      <c r="DV183" s="318"/>
      <c r="DW183" s="318"/>
      <c r="DX183" s="318"/>
      <c r="DY183" s="318"/>
      <c r="DZ183" s="318"/>
      <c r="EA183" s="318"/>
      <c r="EB183" s="318"/>
      <c r="EC183" s="318"/>
      <c r="ED183" s="326" t="n">
        <f aca="false">(BK183+CC183+CV183+DN183)*0.8</f>
        <v>16532.7072</v>
      </c>
      <c r="EE183" s="326"/>
      <c r="EF183" s="326"/>
      <c r="EG183" s="326"/>
      <c r="EH183" s="326"/>
      <c r="EI183" s="326"/>
      <c r="EJ183" s="326"/>
      <c r="EK183" s="326"/>
      <c r="EL183" s="326"/>
      <c r="EM183" s="326"/>
      <c r="EN183" s="326"/>
      <c r="EO183" s="326"/>
      <c r="EP183" s="326"/>
      <c r="EQ183" s="326"/>
      <c r="ER183" s="326"/>
      <c r="ES183" s="326"/>
      <c r="ET183" s="326" t="n">
        <f aca="false">(BK183+CC183+CV183+DN183)*0.5</f>
        <v>10332.942</v>
      </c>
      <c r="EU183" s="326"/>
      <c r="EV183" s="326"/>
      <c r="EW183" s="326"/>
      <c r="EX183" s="326"/>
      <c r="EY183" s="326"/>
      <c r="EZ183" s="326"/>
      <c r="FA183" s="326"/>
      <c r="FB183" s="326"/>
      <c r="FC183" s="326"/>
      <c r="FD183" s="326"/>
      <c r="FE183" s="326"/>
      <c r="FF183" s="326"/>
      <c r="FG183" s="326"/>
      <c r="FH183" s="326"/>
      <c r="FI183" s="326"/>
      <c r="FJ183" s="326"/>
      <c r="FK183" s="318" t="n">
        <f aca="false">(AT183+ED183+ET183)*12*AD183</f>
        <v>531079.1904</v>
      </c>
      <c r="FL183" s="318"/>
      <c r="FM183" s="318"/>
    </row>
    <row r="184" s="315" customFormat="true" ht="12.75" hidden="false" customHeight="true" outlineLevel="0" collapsed="false">
      <c r="A184" s="335" t="n">
        <v>33</v>
      </c>
      <c r="B184" s="335"/>
      <c r="C184" s="335"/>
      <c r="D184" s="335"/>
      <c r="E184" s="335"/>
      <c r="F184" s="335"/>
      <c r="G184" s="317" t="s">
        <v>487</v>
      </c>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8" t="n">
        <v>1</v>
      </c>
      <c r="AE184" s="318"/>
      <c r="AF184" s="318"/>
      <c r="AG184" s="318"/>
      <c r="AH184" s="318"/>
      <c r="AI184" s="318"/>
      <c r="AJ184" s="318"/>
      <c r="AK184" s="318"/>
      <c r="AL184" s="318"/>
      <c r="AM184" s="318"/>
      <c r="AN184" s="318"/>
      <c r="AO184" s="318"/>
      <c r="AP184" s="318"/>
      <c r="AQ184" s="318"/>
      <c r="AR184" s="318"/>
      <c r="AS184" s="318"/>
      <c r="AT184" s="326" t="n">
        <f aca="false">BK184+CC184+CV184</f>
        <v>15823.65</v>
      </c>
      <c r="AU184" s="326"/>
      <c r="AV184" s="326"/>
      <c r="AW184" s="326"/>
      <c r="AX184" s="326"/>
      <c r="AY184" s="326"/>
      <c r="AZ184" s="326"/>
      <c r="BA184" s="326"/>
      <c r="BB184" s="326"/>
      <c r="BC184" s="326"/>
      <c r="BD184" s="326"/>
      <c r="BE184" s="326"/>
      <c r="BF184" s="326"/>
      <c r="BG184" s="326"/>
      <c r="BH184" s="326"/>
      <c r="BI184" s="326"/>
      <c r="BJ184" s="326"/>
      <c r="BK184" s="318" t="n">
        <v>5499</v>
      </c>
      <c r="BL184" s="318"/>
      <c r="BM184" s="318"/>
      <c r="BN184" s="318"/>
      <c r="BO184" s="318"/>
      <c r="BP184" s="318"/>
      <c r="BQ184" s="318"/>
      <c r="BR184" s="318"/>
      <c r="BS184" s="318"/>
      <c r="BT184" s="318"/>
      <c r="BU184" s="318"/>
      <c r="BV184" s="318"/>
      <c r="BW184" s="318"/>
      <c r="BX184" s="318"/>
      <c r="BY184" s="318"/>
      <c r="BZ184" s="318"/>
      <c r="CA184" s="318"/>
      <c r="CB184" s="318"/>
      <c r="CC184" s="318"/>
      <c r="CD184" s="318"/>
      <c r="CE184" s="318"/>
      <c r="CF184" s="318"/>
      <c r="CG184" s="318"/>
      <c r="CH184" s="318"/>
      <c r="CI184" s="318"/>
      <c r="CJ184" s="318"/>
      <c r="CK184" s="318"/>
      <c r="CL184" s="318"/>
      <c r="CM184" s="318"/>
      <c r="CN184" s="318"/>
      <c r="CO184" s="318"/>
      <c r="CP184" s="318"/>
      <c r="CQ184" s="318"/>
      <c r="CR184" s="318"/>
      <c r="CS184" s="318"/>
      <c r="CT184" s="318"/>
      <c r="CU184" s="318"/>
      <c r="CV184" s="318" t="n">
        <f aca="false">BK184*35%+8400</f>
        <v>10324.65</v>
      </c>
      <c r="CW184" s="318"/>
      <c r="CX184" s="318"/>
      <c r="CY184" s="318"/>
      <c r="CZ184" s="318"/>
      <c r="DA184" s="318"/>
      <c r="DB184" s="318"/>
      <c r="DC184" s="318"/>
      <c r="DD184" s="318"/>
      <c r="DE184" s="318"/>
      <c r="DF184" s="318"/>
      <c r="DG184" s="318"/>
      <c r="DH184" s="318"/>
      <c r="DI184" s="318"/>
      <c r="DJ184" s="318"/>
      <c r="DK184" s="318"/>
      <c r="DL184" s="318"/>
      <c r="DM184" s="318"/>
      <c r="DN184" s="318" t="n">
        <v>6047.85</v>
      </c>
      <c r="DO184" s="318"/>
      <c r="DP184" s="318"/>
      <c r="DQ184" s="318"/>
      <c r="DR184" s="318"/>
      <c r="DS184" s="318"/>
      <c r="DT184" s="318"/>
      <c r="DU184" s="318"/>
      <c r="DV184" s="318"/>
      <c r="DW184" s="318"/>
      <c r="DX184" s="318"/>
      <c r="DY184" s="318"/>
      <c r="DZ184" s="318"/>
      <c r="EA184" s="318"/>
      <c r="EB184" s="318"/>
      <c r="EC184" s="318"/>
      <c r="ED184" s="326" t="n">
        <f aca="false">(BK184+CC184+CV184+DN184)*0.8</f>
        <v>17497.2</v>
      </c>
      <c r="EE184" s="326"/>
      <c r="EF184" s="326"/>
      <c r="EG184" s="326"/>
      <c r="EH184" s="326"/>
      <c r="EI184" s="326"/>
      <c r="EJ184" s="326"/>
      <c r="EK184" s="326"/>
      <c r="EL184" s="326"/>
      <c r="EM184" s="326"/>
      <c r="EN184" s="326"/>
      <c r="EO184" s="326"/>
      <c r="EP184" s="326"/>
      <c r="EQ184" s="326"/>
      <c r="ER184" s="326"/>
      <c r="ES184" s="326"/>
      <c r="ET184" s="326" t="n">
        <f aca="false">(BK184+CC184+CV184+DN184)*0.5</f>
        <v>10935.75</v>
      </c>
      <c r="EU184" s="326"/>
      <c r="EV184" s="326"/>
      <c r="EW184" s="326"/>
      <c r="EX184" s="326"/>
      <c r="EY184" s="326"/>
      <c r="EZ184" s="326"/>
      <c r="FA184" s="326"/>
      <c r="FB184" s="326"/>
      <c r="FC184" s="326"/>
      <c r="FD184" s="326"/>
      <c r="FE184" s="326"/>
      <c r="FF184" s="326"/>
      <c r="FG184" s="326"/>
      <c r="FH184" s="326"/>
      <c r="FI184" s="326"/>
      <c r="FJ184" s="326"/>
      <c r="FK184" s="318" t="n">
        <f aca="false">(AT184+ED184+ET184)*12*AD184</f>
        <v>531079.2</v>
      </c>
      <c r="FL184" s="318"/>
      <c r="FM184" s="318"/>
    </row>
    <row r="185" s="315" customFormat="true" ht="12.75" hidden="false" customHeight="true" outlineLevel="0" collapsed="false">
      <c r="A185" s="335" t="n">
        <v>34</v>
      </c>
      <c r="B185" s="335"/>
      <c r="C185" s="335"/>
      <c r="D185" s="335"/>
      <c r="E185" s="335"/>
      <c r="F185" s="335"/>
      <c r="G185" s="317" t="s">
        <v>488</v>
      </c>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8" t="n">
        <v>1</v>
      </c>
      <c r="AE185" s="318"/>
      <c r="AF185" s="318"/>
      <c r="AG185" s="318"/>
      <c r="AH185" s="318"/>
      <c r="AI185" s="318"/>
      <c r="AJ185" s="318"/>
      <c r="AK185" s="318"/>
      <c r="AL185" s="318"/>
      <c r="AM185" s="318"/>
      <c r="AN185" s="318"/>
      <c r="AO185" s="318"/>
      <c r="AP185" s="318"/>
      <c r="AQ185" s="318"/>
      <c r="AR185" s="318"/>
      <c r="AS185" s="318"/>
      <c r="AT185" s="326" t="n">
        <f aca="false">BK185+CC185+CV185</f>
        <v>16452.55</v>
      </c>
      <c r="AU185" s="326"/>
      <c r="AV185" s="326"/>
      <c r="AW185" s="326"/>
      <c r="AX185" s="326"/>
      <c r="AY185" s="326"/>
      <c r="AZ185" s="326"/>
      <c r="BA185" s="326"/>
      <c r="BB185" s="326"/>
      <c r="BC185" s="326"/>
      <c r="BD185" s="326"/>
      <c r="BE185" s="326"/>
      <c r="BF185" s="326"/>
      <c r="BG185" s="326"/>
      <c r="BH185" s="326"/>
      <c r="BI185" s="326"/>
      <c r="BJ185" s="326"/>
      <c r="BK185" s="318" t="n">
        <v>6113</v>
      </c>
      <c r="BL185" s="318"/>
      <c r="BM185" s="318"/>
      <c r="BN185" s="318"/>
      <c r="BO185" s="318"/>
      <c r="BP185" s="318"/>
      <c r="BQ185" s="318"/>
      <c r="BR185" s="318"/>
      <c r="BS185" s="318"/>
      <c r="BT185" s="318"/>
      <c r="BU185" s="318"/>
      <c r="BV185" s="318"/>
      <c r="BW185" s="318"/>
      <c r="BX185" s="318"/>
      <c r="BY185" s="318"/>
      <c r="BZ185" s="318"/>
      <c r="CA185" s="318"/>
      <c r="CB185" s="318"/>
      <c r="CC185" s="318"/>
      <c r="CD185" s="318"/>
      <c r="CE185" s="318"/>
      <c r="CF185" s="318"/>
      <c r="CG185" s="318"/>
      <c r="CH185" s="318"/>
      <c r="CI185" s="318"/>
      <c r="CJ185" s="318"/>
      <c r="CK185" s="318"/>
      <c r="CL185" s="318"/>
      <c r="CM185" s="318"/>
      <c r="CN185" s="318"/>
      <c r="CO185" s="318"/>
      <c r="CP185" s="318"/>
      <c r="CQ185" s="318"/>
      <c r="CR185" s="318"/>
      <c r="CS185" s="318"/>
      <c r="CT185" s="318"/>
      <c r="CU185" s="318"/>
      <c r="CV185" s="318" t="n">
        <f aca="false">BK185*35%+8200</f>
        <v>10339.55</v>
      </c>
      <c r="CW185" s="318"/>
      <c r="CX185" s="318"/>
      <c r="CY185" s="318"/>
      <c r="CZ185" s="318"/>
      <c r="DA185" s="318"/>
      <c r="DB185" s="318"/>
      <c r="DC185" s="318"/>
      <c r="DD185" s="318"/>
      <c r="DE185" s="318"/>
      <c r="DF185" s="318"/>
      <c r="DG185" s="318"/>
      <c r="DH185" s="318"/>
      <c r="DI185" s="318"/>
      <c r="DJ185" s="318"/>
      <c r="DK185" s="318"/>
      <c r="DL185" s="318"/>
      <c r="DM185" s="318"/>
      <c r="DN185" s="318" t="n">
        <v>4935.18</v>
      </c>
      <c r="DO185" s="318"/>
      <c r="DP185" s="318"/>
      <c r="DQ185" s="318"/>
      <c r="DR185" s="318"/>
      <c r="DS185" s="318"/>
      <c r="DT185" s="318"/>
      <c r="DU185" s="318"/>
      <c r="DV185" s="318"/>
      <c r="DW185" s="318"/>
      <c r="DX185" s="318"/>
      <c r="DY185" s="318"/>
      <c r="DZ185" s="318"/>
      <c r="EA185" s="318"/>
      <c r="EB185" s="318"/>
      <c r="EC185" s="318"/>
      <c r="ED185" s="326" t="n">
        <f aca="false">(BK185+CC185+CV185+DN185)*0.8</f>
        <v>17110.184</v>
      </c>
      <c r="EE185" s="326"/>
      <c r="EF185" s="326"/>
      <c r="EG185" s="326"/>
      <c r="EH185" s="326"/>
      <c r="EI185" s="326"/>
      <c r="EJ185" s="326"/>
      <c r="EK185" s="326"/>
      <c r="EL185" s="326"/>
      <c r="EM185" s="326"/>
      <c r="EN185" s="326"/>
      <c r="EO185" s="326"/>
      <c r="EP185" s="326"/>
      <c r="EQ185" s="326"/>
      <c r="ER185" s="326"/>
      <c r="ES185" s="326"/>
      <c r="ET185" s="326" t="n">
        <f aca="false">(BK185+CC185+CV185+DN185)*0.5</f>
        <v>10693.865</v>
      </c>
      <c r="EU185" s="326"/>
      <c r="EV185" s="326"/>
      <c r="EW185" s="326"/>
      <c r="EX185" s="326"/>
      <c r="EY185" s="326"/>
      <c r="EZ185" s="326"/>
      <c r="FA185" s="326"/>
      <c r="FB185" s="326"/>
      <c r="FC185" s="326"/>
      <c r="FD185" s="326"/>
      <c r="FE185" s="326"/>
      <c r="FF185" s="326"/>
      <c r="FG185" s="326"/>
      <c r="FH185" s="326"/>
      <c r="FI185" s="326"/>
      <c r="FJ185" s="326"/>
      <c r="FK185" s="318" t="n">
        <f aca="false">(AT185+ED185+ET185)*12*AD185</f>
        <v>531079.188</v>
      </c>
      <c r="FL185" s="318"/>
      <c r="FM185" s="318"/>
    </row>
    <row r="186" s="315" customFormat="true" ht="12.75" hidden="false" customHeight="true" outlineLevel="0" collapsed="false">
      <c r="A186" s="335" t="n">
        <v>35</v>
      </c>
      <c r="B186" s="335"/>
      <c r="C186" s="335"/>
      <c r="D186" s="335"/>
      <c r="E186" s="335"/>
      <c r="F186" s="335"/>
      <c r="G186" s="317" t="s">
        <v>489</v>
      </c>
      <c r="H186" s="317"/>
      <c r="I186" s="317"/>
      <c r="J186" s="317"/>
      <c r="K186" s="317"/>
      <c r="L186" s="317"/>
      <c r="M186" s="317"/>
      <c r="N186" s="317"/>
      <c r="O186" s="317"/>
      <c r="P186" s="317"/>
      <c r="Q186" s="317"/>
      <c r="R186" s="317"/>
      <c r="S186" s="317"/>
      <c r="T186" s="317"/>
      <c r="U186" s="317"/>
      <c r="V186" s="317"/>
      <c r="W186" s="317"/>
      <c r="X186" s="317"/>
      <c r="Y186" s="317"/>
      <c r="Z186" s="317"/>
      <c r="AA186" s="317"/>
      <c r="AB186" s="317"/>
      <c r="AC186" s="317"/>
      <c r="AD186" s="318" t="n">
        <v>3</v>
      </c>
      <c r="AE186" s="318"/>
      <c r="AF186" s="318"/>
      <c r="AG186" s="318"/>
      <c r="AH186" s="318"/>
      <c r="AI186" s="318"/>
      <c r="AJ186" s="318"/>
      <c r="AK186" s="318"/>
      <c r="AL186" s="318"/>
      <c r="AM186" s="318"/>
      <c r="AN186" s="318"/>
      <c r="AO186" s="318"/>
      <c r="AP186" s="318"/>
      <c r="AQ186" s="318"/>
      <c r="AR186" s="318"/>
      <c r="AS186" s="318"/>
      <c r="AT186" s="326" t="n">
        <f aca="false">BK186+CC186+CV186</f>
        <v>15041.35</v>
      </c>
      <c r="AU186" s="326"/>
      <c r="AV186" s="326"/>
      <c r="AW186" s="326"/>
      <c r="AX186" s="326"/>
      <c r="AY186" s="326"/>
      <c r="AZ186" s="326"/>
      <c r="BA186" s="326"/>
      <c r="BB186" s="326"/>
      <c r="BC186" s="326"/>
      <c r="BD186" s="326"/>
      <c r="BE186" s="326"/>
      <c r="BF186" s="326"/>
      <c r="BG186" s="326"/>
      <c r="BH186" s="326"/>
      <c r="BI186" s="326"/>
      <c r="BJ186" s="326"/>
      <c r="BK186" s="318" t="n">
        <v>4401</v>
      </c>
      <c r="BL186" s="318"/>
      <c r="BM186" s="318"/>
      <c r="BN186" s="318"/>
      <c r="BO186" s="318"/>
      <c r="BP186" s="318"/>
      <c r="BQ186" s="318"/>
      <c r="BR186" s="318"/>
      <c r="BS186" s="318"/>
      <c r="BT186" s="318"/>
      <c r="BU186" s="318"/>
      <c r="BV186" s="318"/>
      <c r="BW186" s="318"/>
      <c r="BX186" s="318"/>
      <c r="BY186" s="318"/>
      <c r="BZ186" s="318"/>
      <c r="CA186" s="318"/>
      <c r="CB186" s="318"/>
      <c r="CC186" s="318"/>
      <c r="CD186" s="318"/>
      <c r="CE186" s="318"/>
      <c r="CF186" s="318"/>
      <c r="CG186" s="318"/>
      <c r="CH186" s="318"/>
      <c r="CI186" s="318"/>
      <c r="CJ186" s="318"/>
      <c r="CK186" s="318"/>
      <c r="CL186" s="318"/>
      <c r="CM186" s="318"/>
      <c r="CN186" s="318"/>
      <c r="CO186" s="318"/>
      <c r="CP186" s="318"/>
      <c r="CQ186" s="318"/>
      <c r="CR186" s="318"/>
      <c r="CS186" s="318"/>
      <c r="CT186" s="318"/>
      <c r="CU186" s="318"/>
      <c r="CV186" s="318" t="n">
        <f aca="false">BK186*35%+9100</f>
        <v>10640.35</v>
      </c>
      <c r="CW186" s="318"/>
      <c r="CX186" s="318"/>
      <c r="CY186" s="318"/>
      <c r="CZ186" s="318"/>
      <c r="DA186" s="318"/>
      <c r="DB186" s="318"/>
      <c r="DC186" s="318"/>
      <c r="DD186" s="318"/>
      <c r="DE186" s="318"/>
      <c r="DF186" s="318"/>
      <c r="DG186" s="318"/>
      <c r="DH186" s="318"/>
      <c r="DI186" s="318"/>
      <c r="DJ186" s="318"/>
      <c r="DK186" s="318"/>
      <c r="DL186" s="318"/>
      <c r="DM186" s="318"/>
      <c r="DN186" s="318" t="n">
        <v>7431.92</v>
      </c>
      <c r="DO186" s="318"/>
      <c r="DP186" s="318"/>
      <c r="DQ186" s="318"/>
      <c r="DR186" s="318"/>
      <c r="DS186" s="318"/>
      <c r="DT186" s="318"/>
      <c r="DU186" s="318"/>
      <c r="DV186" s="318"/>
      <c r="DW186" s="318"/>
      <c r="DX186" s="318"/>
      <c r="DY186" s="318"/>
      <c r="DZ186" s="318"/>
      <c r="EA186" s="318"/>
      <c r="EB186" s="318"/>
      <c r="EC186" s="318"/>
      <c r="ED186" s="326" t="n">
        <f aca="false">(BK186+CC186+CV186+DN186)*0.8</f>
        <v>17978.616</v>
      </c>
      <c r="EE186" s="326"/>
      <c r="EF186" s="326"/>
      <c r="EG186" s="326"/>
      <c r="EH186" s="326"/>
      <c r="EI186" s="326"/>
      <c r="EJ186" s="326"/>
      <c r="EK186" s="326"/>
      <c r="EL186" s="326"/>
      <c r="EM186" s="326"/>
      <c r="EN186" s="326"/>
      <c r="EO186" s="326"/>
      <c r="EP186" s="326"/>
      <c r="EQ186" s="326"/>
      <c r="ER186" s="326"/>
      <c r="ES186" s="326"/>
      <c r="ET186" s="326" t="n">
        <f aca="false">(BK186+CC186+CV186+DN186)*0.5</f>
        <v>11236.635</v>
      </c>
      <c r="EU186" s="326"/>
      <c r="EV186" s="326"/>
      <c r="EW186" s="326"/>
      <c r="EX186" s="326"/>
      <c r="EY186" s="326"/>
      <c r="EZ186" s="326"/>
      <c r="FA186" s="326"/>
      <c r="FB186" s="326"/>
      <c r="FC186" s="326"/>
      <c r="FD186" s="326"/>
      <c r="FE186" s="326"/>
      <c r="FF186" s="326"/>
      <c r="FG186" s="326"/>
      <c r="FH186" s="326"/>
      <c r="FI186" s="326"/>
      <c r="FJ186" s="326"/>
      <c r="FK186" s="318" t="n">
        <f aca="false">(AT186+ED186+ET186)*12*AD186</f>
        <v>1593237.636</v>
      </c>
      <c r="FL186" s="318"/>
      <c r="FM186" s="318"/>
    </row>
    <row r="187" s="315" customFormat="true" ht="12.75" hidden="false" customHeight="true" outlineLevel="0" collapsed="false">
      <c r="A187" s="335" t="n">
        <v>36</v>
      </c>
      <c r="B187" s="335"/>
      <c r="C187" s="335"/>
      <c r="D187" s="335"/>
      <c r="E187" s="335"/>
      <c r="F187" s="335"/>
      <c r="G187" s="317" t="s">
        <v>490</v>
      </c>
      <c r="H187" s="317"/>
      <c r="I187" s="317"/>
      <c r="J187" s="317"/>
      <c r="K187" s="317"/>
      <c r="L187" s="317"/>
      <c r="M187" s="317"/>
      <c r="N187" s="317"/>
      <c r="O187" s="317"/>
      <c r="P187" s="317"/>
      <c r="Q187" s="317"/>
      <c r="R187" s="317"/>
      <c r="S187" s="317"/>
      <c r="T187" s="317"/>
      <c r="U187" s="317"/>
      <c r="V187" s="317"/>
      <c r="W187" s="317"/>
      <c r="X187" s="317"/>
      <c r="Y187" s="317"/>
      <c r="Z187" s="317"/>
      <c r="AA187" s="317"/>
      <c r="AB187" s="317"/>
      <c r="AC187" s="317"/>
      <c r="AD187" s="318" t="n">
        <v>1</v>
      </c>
      <c r="AE187" s="318"/>
      <c r="AF187" s="318"/>
      <c r="AG187" s="318"/>
      <c r="AH187" s="318"/>
      <c r="AI187" s="318"/>
      <c r="AJ187" s="318"/>
      <c r="AK187" s="318"/>
      <c r="AL187" s="318"/>
      <c r="AM187" s="318"/>
      <c r="AN187" s="318"/>
      <c r="AO187" s="318"/>
      <c r="AP187" s="318"/>
      <c r="AQ187" s="318"/>
      <c r="AR187" s="318"/>
      <c r="AS187" s="318"/>
      <c r="AT187" s="326" t="n">
        <f aca="false">BK187+CC187+CV187</f>
        <v>17554.65</v>
      </c>
      <c r="AU187" s="326"/>
      <c r="AV187" s="326"/>
      <c r="AW187" s="326"/>
      <c r="AX187" s="326"/>
      <c r="AY187" s="326"/>
      <c r="AZ187" s="326"/>
      <c r="BA187" s="326"/>
      <c r="BB187" s="326"/>
      <c r="BC187" s="326"/>
      <c r="BD187" s="326"/>
      <c r="BE187" s="326"/>
      <c r="BF187" s="326"/>
      <c r="BG187" s="326"/>
      <c r="BH187" s="326"/>
      <c r="BI187" s="326"/>
      <c r="BJ187" s="326"/>
      <c r="BK187" s="318" t="n">
        <v>8559</v>
      </c>
      <c r="BL187" s="318"/>
      <c r="BM187" s="318"/>
      <c r="BN187" s="318"/>
      <c r="BO187" s="318"/>
      <c r="BP187" s="318"/>
      <c r="BQ187" s="318"/>
      <c r="BR187" s="318"/>
      <c r="BS187" s="318"/>
      <c r="BT187" s="318"/>
      <c r="BU187" s="318"/>
      <c r="BV187" s="318"/>
      <c r="BW187" s="318"/>
      <c r="BX187" s="318"/>
      <c r="BY187" s="318"/>
      <c r="BZ187" s="318"/>
      <c r="CA187" s="318"/>
      <c r="CB187" s="318"/>
      <c r="CC187" s="318"/>
      <c r="CD187" s="318"/>
      <c r="CE187" s="318"/>
      <c r="CF187" s="318"/>
      <c r="CG187" s="318"/>
      <c r="CH187" s="318"/>
      <c r="CI187" s="318"/>
      <c r="CJ187" s="318"/>
      <c r="CK187" s="318"/>
      <c r="CL187" s="318"/>
      <c r="CM187" s="318"/>
      <c r="CN187" s="318"/>
      <c r="CO187" s="318"/>
      <c r="CP187" s="318"/>
      <c r="CQ187" s="318"/>
      <c r="CR187" s="318"/>
      <c r="CS187" s="318"/>
      <c r="CT187" s="318"/>
      <c r="CU187" s="318"/>
      <c r="CV187" s="318" t="n">
        <f aca="false">BK187*35%+6000</f>
        <v>8995.65</v>
      </c>
      <c r="CW187" s="318"/>
      <c r="CX187" s="318"/>
      <c r="CY187" s="318"/>
      <c r="CZ187" s="318"/>
      <c r="DA187" s="318"/>
      <c r="DB187" s="318"/>
      <c r="DC187" s="318"/>
      <c r="DD187" s="318"/>
      <c r="DE187" s="318"/>
      <c r="DF187" s="318"/>
      <c r="DG187" s="318"/>
      <c r="DH187" s="318"/>
      <c r="DI187" s="318"/>
      <c r="DJ187" s="318"/>
      <c r="DK187" s="318"/>
      <c r="DL187" s="318"/>
      <c r="DM187" s="318"/>
      <c r="DN187" s="318" t="n">
        <v>2985.31</v>
      </c>
      <c r="DO187" s="318"/>
      <c r="DP187" s="318"/>
      <c r="DQ187" s="318"/>
      <c r="DR187" s="318"/>
      <c r="DS187" s="318"/>
      <c r="DT187" s="318"/>
      <c r="DU187" s="318"/>
      <c r="DV187" s="318"/>
      <c r="DW187" s="318"/>
      <c r="DX187" s="318"/>
      <c r="DY187" s="318"/>
      <c r="DZ187" s="318"/>
      <c r="EA187" s="318"/>
      <c r="EB187" s="318"/>
      <c r="EC187" s="318"/>
      <c r="ED187" s="326" t="n">
        <f aca="false">(BK187+CC187+CV187+DN187)*0.8</f>
        <v>16431.968</v>
      </c>
      <c r="EE187" s="326"/>
      <c r="EF187" s="326"/>
      <c r="EG187" s="326"/>
      <c r="EH187" s="326"/>
      <c r="EI187" s="326"/>
      <c r="EJ187" s="326"/>
      <c r="EK187" s="326"/>
      <c r="EL187" s="326"/>
      <c r="EM187" s="326"/>
      <c r="EN187" s="326"/>
      <c r="EO187" s="326"/>
      <c r="EP187" s="326"/>
      <c r="EQ187" s="326"/>
      <c r="ER187" s="326"/>
      <c r="ES187" s="326"/>
      <c r="ET187" s="326" t="n">
        <f aca="false">(BK187+CC187+CV187+DN187)*0.5</f>
        <v>10269.98</v>
      </c>
      <c r="EU187" s="326"/>
      <c r="EV187" s="326"/>
      <c r="EW187" s="326"/>
      <c r="EX187" s="326"/>
      <c r="EY187" s="326"/>
      <c r="EZ187" s="326"/>
      <c r="FA187" s="326"/>
      <c r="FB187" s="326"/>
      <c r="FC187" s="326"/>
      <c r="FD187" s="326"/>
      <c r="FE187" s="326"/>
      <c r="FF187" s="326"/>
      <c r="FG187" s="326"/>
      <c r="FH187" s="326"/>
      <c r="FI187" s="326"/>
      <c r="FJ187" s="326"/>
      <c r="FK187" s="318" t="n">
        <f aca="false">(AT187+ED187+ET187)*12*AD187</f>
        <v>531079.176</v>
      </c>
      <c r="FL187" s="318"/>
      <c r="FM187" s="318"/>
    </row>
    <row r="188" s="315" customFormat="true" ht="12.75" hidden="false" customHeight="true" outlineLevel="0" collapsed="false">
      <c r="A188" s="335" t="n">
        <v>37</v>
      </c>
      <c r="B188" s="335"/>
      <c r="C188" s="335"/>
      <c r="D188" s="335"/>
      <c r="E188" s="335"/>
      <c r="F188" s="335"/>
      <c r="G188" s="317" t="s">
        <v>491</v>
      </c>
      <c r="H188" s="317"/>
      <c r="I188" s="317"/>
      <c r="J188" s="317"/>
      <c r="K188" s="317"/>
      <c r="L188" s="317"/>
      <c r="M188" s="317"/>
      <c r="N188" s="317"/>
      <c r="O188" s="317"/>
      <c r="P188" s="317"/>
      <c r="Q188" s="317"/>
      <c r="R188" s="317"/>
      <c r="S188" s="317"/>
      <c r="T188" s="317"/>
      <c r="U188" s="317"/>
      <c r="V188" s="317"/>
      <c r="W188" s="317"/>
      <c r="X188" s="317"/>
      <c r="Y188" s="317"/>
      <c r="Z188" s="317"/>
      <c r="AA188" s="317"/>
      <c r="AB188" s="317"/>
      <c r="AC188" s="317"/>
      <c r="AD188" s="318" t="n">
        <v>1</v>
      </c>
      <c r="AE188" s="318"/>
      <c r="AF188" s="318"/>
      <c r="AG188" s="318"/>
      <c r="AH188" s="318"/>
      <c r="AI188" s="318"/>
      <c r="AJ188" s="318"/>
      <c r="AK188" s="318"/>
      <c r="AL188" s="318"/>
      <c r="AM188" s="318"/>
      <c r="AN188" s="318"/>
      <c r="AO188" s="318"/>
      <c r="AP188" s="318"/>
      <c r="AQ188" s="318"/>
      <c r="AR188" s="318"/>
      <c r="AS188" s="318"/>
      <c r="AT188" s="326" t="n">
        <f aca="false">BK188+CC188+CV188</f>
        <v>17554.65</v>
      </c>
      <c r="AU188" s="326"/>
      <c r="AV188" s="326"/>
      <c r="AW188" s="326"/>
      <c r="AX188" s="326"/>
      <c r="AY188" s="326"/>
      <c r="AZ188" s="326"/>
      <c r="BA188" s="326"/>
      <c r="BB188" s="326"/>
      <c r="BC188" s="326"/>
      <c r="BD188" s="326"/>
      <c r="BE188" s="326"/>
      <c r="BF188" s="326"/>
      <c r="BG188" s="326"/>
      <c r="BH188" s="326"/>
      <c r="BI188" s="326"/>
      <c r="BJ188" s="326"/>
      <c r="BK188" s="318" t="n">
        <v>8559</v>
      </c>
      <c r="BL188" s="318"/>
      <c r="BM188" s="318"/>
      <c r="BN188" s="318"/>
      <c r="BO188" s="318"/>
      <c r="BP188" s="318"/>
      <c r="BQ188" s="318"/>
      <c r="BR188" s="318"/>
      <c r="BS188" s="318"/>
      <c r="BT188" s="318"/>
      <c r="BU188" s="318"/>
      <c r="BV188" s="318"/>
      <c r="BW188" s="318"/>
      <c r="BX188" s="318"/>
      <c r="BY188" s="318"/>
      <c r="BZ188" s="318"/>
      <c r="CA188" s="318"/>
      <c r="CB188" s="318"/>
      <c r="CC188" s="318"/>
      <c r="CD188" s="318"/>
      <c r="CE188" s="318"/>
      <c r="CF188" s="318"/>
      <c r="CG188" s="318"/>
      <c r="CH188" s="318"/>
      <c r="CI188" s="318"/>
      <c r="CJ188" s="318"/>
      <c r="CK188" s="318"/>
      <c r="CL188" s="318"/>
      <c r="CM188" s="318"/>
      <c r="CN188" s="318"/>
      <c r="CO188" s="318"/>
      <c r="CP188" s="318"/>
      <c r="CQ188" s="318"/>
      <c r="CR188" s="318"/>
      <c r="CS188" s="318"/>
      <c r="CT188" s="318"/>
      <c r="CU188" s="318"/>
      <c r="CV188" s="318" t="n">
        <f aca="false">BK188*35%+6000</f>
        <v>8995.65</v>
      </c>
      <c r="CW188" s="318"/>
      <c r="CX188" s="318"/>
      <c r="CY188" s="318"/>
      <c r="CZ188" s="318"/>
      <c r="DA188" s="318"/>
      <c r="DB188" s="318"/>
      <c r="DC188" s="318"/>
      <c r="DD188" s="318"/>
      <c r="DE188" s="318"/>
      <c r="DF188" s="318"/>
      <c r="DG188" s="318"/>
      <c r="DH188" s="318"/>
      <c r="DI188" s="318"/>
      <c r="DJ188" s="318"/>
      <c r="DK188" s="318"/>
      <c r="DL188" s="318"/>
      <c r="DM188" s="318"/>
      <c r="DN188" s="318" t="n">
        <v>2985.31</v>
      </c>
      <c r="DO188" s="318"/>
      <c r="DP188" s="318"/>
      <c r="DQ188" s="318"/>
      <c r="DR188" s="318"/>
      <c r="DS188" s="318"/>
      <c r="DT188" s="318"/>
      <c r="DU188" s="318"/>
      <c r="DV188" s="318"/>
      <c r="DW188" s="318"/>
      <c r="DX188" s="318"/>
      <c r="DY188" s="318"/>
      <c r="DZ188" s="318"/>
      <c r="EA188" s="318"/>
      <c r="EB188" s="318"/>
      <c r="EC188" s="318"/>
      <c r="ED188" s="326" t="n">
        <f aca="false">(BK188+CC188+CV188+DN188)*0.8</f>
        <v>16431.968</v>
      </c>
      <c r="EE188" s="326"/>
      <c r="EF188" s="326"/>
      <c r="EG188" s="326"/>
      <c r="EH188" s="326"/>
      <c r="EI188" s="326"/>
      <c r="EJ188" s="326"/>
      <c r="EK188" s="326"/>
      <c r="EL188" s="326"/>
      <c r="EM188" s="326"/>
      <c r="EN188" s="326"/>
      <c r="EO188" s="326"/>
      <c r="EP188" s="326"/>
      <c r="EQ188" s="326"/>
      <c r="ER188" s="326"/>
      <c r="ES188" s="326"/>
      <c r="ET188" s="326" t="n">
        <f aca="false">(BK188+CC188+CV188+DN188)*0.5</f>
        <v>10269.98</v>
      </c>
      <c r="EU188" s="326"/>
      <c r="EV188" s="326"/>
      <c r="EW188" s="326"/>
      <c r="EX188" s="326"/>
      <c r="EY188" s="326"/>
      <c r="EZ188" s="326"/>
      <c r="FA188" s="326"/>
      <c r="FB188" s="326"/>
      <c r="FC188" s="326"/>
      <c r="FD188" s="326"/>
      <c r="FE188" s="326"/>
      <c r="FF188" s="326"/>
      <c r="FG188" s="326"/>
      <c r="FH188" s="326"/>
      <c r="FI188" s="326"/>
      <c r="FJ188" s="326"/>
      <c r="FK188" s="318" t="n">
        <f aca="false">(AT188+ED188+ET188)*12*AD188</f>
        <v>531079.176</v>
      </c>
      <c r="FL188" s="318"/>
      <c r="FM188" s="318"/>
    </row>
    <row r="189" s="315" customFormat="true" ht="12.75" hidden="false" customHeight="true" outlineLevel="0" collapsed="false">
      <c r="A189" s="335" t="n">
        <v>38</v>
      </c>
      <c r="B189" s="335"/>
      <c r="C189" s="335"/>
      <c r="D189" s="335"/>
      <c r="E189" s="335"/>
      <c r="F189" s="335"/>
      <c r="G189" s="317" t="s">
        <v>492</v>
      </c>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8" t="n">
        <v>1</v>
      </c>
      <c r="AE189" s="318"/>
      <c r="AF189" s="318"/>
      <c r="AG189" s="318"/>
      <c r="AH189" s="318"/>
      <c r="AI189" s="318"/>
      <c r="AJ189" s="318"/>
      <c r="AK189" s="318"/>
      <c r="AL189" s="318"/>
      <c r="AM189" s="318"/>
      <c r="AN189" s="318"/>
      <c r="AO189" s="318"/>
      <c r="AP189" s="318"/>
      <c r="AQ189" s="318"/>
      <c r="AR189" s="318"/>
      <c r="AS189" s="318"/>
      <c r="AT189" s="326" t="n">
        <f aca="false">BK189+CC189+CV189</f>
        <v>17554.65</v>
      </c>
      <c r="AU189" s="326"/>
      <c r="AV189" s="326"/>
      <c r="AW189" s="326"/>
      <c r="AX189" s="326"/>
      <c r="AY189" s="326"/>
      <c r="AZ189" s="326"/>
      <c r="BA189" s="326"/>
      <c r="BB189" s="326"/>
      <c r="BC189" s="326"/>
      <c r="BD189" s="326"/>
      <c r="BE189" s="326"/>
      <c r="BF189" s="326"/>
      <c r="BG189" s="326"/>
      <c r="BH189" s="326"/>
      <c r="BI189" s="326"/>
      <c r="BJ189" s="326"/>
      <c r="BK189" s="318" t="n">
        <v>8559</v>
      </c>
      <c r="BL189" s="318"/>
      <c r="BM189" s="318"/>
      <c r="BN189" s="318"/>
      <c r="BO189" s="318"/>
      <c r="BP189" s="318"/>
      <c r="BQ189" s="318"/>
      <c r="BR189" s="318"/>
      <c r="BS189" s="318"/>
      <c r="BT189" s="318"/>
      <c r="BU189" s="318"/>
      <c r="BV189" s="318"/>
      <c r="BW189" s="318"/>
      <c r="BX189" s="318"/>
      <c r="BY189" s="318"/>
      <c r="BZ189" s="318"/>
      <c r="CA189" s="318"/>
      <c r="CB189" s="318"/>
      <c r="CC189" s="318"/>
      <c r="CD189" s="318"/>
      <c r="CE189" s="318"/>
      <c r="CF189" s="318"/>
      <c r="CG189" s="318"/>
      <c r="CH189" s="318"/>
      <c r="CI189" s="318"/>
      <c r="CJ189" s="318"/>
      <c r="CK189" s="318"/>
      <c r="CL189" s="318"/>
      <c r="CM189" s="318"/>
      <c r="CN189" s="318"/>
      <c r="CO189" s="318"/>
      <c r="CP189" s="318"/>
      <c r="CQ189" s="318"/>
      <c r="CR189" s="318"/>
      <c r="CS189" s="318"/>
      <c r="CT189" s="318"/>
      <c r="CU189" s="318"/>
      <c r="CV189" s="318" t="n">
        <f aca="false">BK189*35%+6000</f>
        <v>8995.65</v>
      </c>
      <c r="CW189" s="318"/>
      <c r="CX189" s="318"/>
      <c r="CY189" s="318"/>
      <c r="CZ189" s="318"/>
      <c r="DA189" s="318"/>
      <c r="DB189" s="318"/>
      <c r="DC189" s="318"/>
      <c r="DD189" s="318"/>
      <c r="DE189" s="318"/>
      <c r="DF189" s="318"/>
      <c r="DG189" s="318"/>
      <c r="DH189" s="318"/>
      <c r="DI189" s="318"/>
      <c r="DJ189" s="318"/>
      <c r="DK189" s="318"/>
      <c r="DL189" s="318"/>
      <c r="DM189" s="318"/>
      <c r="DN189" s="318" t="n">
        <v>2985.31</v>
      </c>
      <c r="DO189" s="318"/>
      <c r="DP189" s="318"/>
      <c r="DQ189" s="318"/>
      <c r="DR189" s="318"/>
      <c r="DS189" s="318"/>
      <c r="DT189" s="318"/>
      <c r="DU189" s="318"/>
      <c r="DV189" s="318"/>
      <c r="DW189" s="318"/>
      <c r="DX189" s="318"/>
      <c r="DY189" s="318"/>
      <c r="DZ189" s="318"/>
      <c r="EA189" s="318"/>
      <c r="EB189" s="318"/>
      <c r="EC189" s="318"/>
      <c r="ED189" s="326" t="n">
        <f aca="false">(BK189+CC189+CV189+DN189)*0.8</f>
        <v>16431.968</v>
      </c>
      <c r="EE189" s="326"/>
      <c r="EF189" s="326"/>
      <c r="EG189" s="326"/>
      <c r="EH189" s="326"/>
      <c r="EI189" s="326"/>
      <c r="EJ189" s="326"/>
      <c r="EK189" s="326"/>
      <c r="EL189" s="326"/>
      <c r="EM189" s="326"/>
      <c r="EN189" s="326"/>
      <c r="EO189" s="326"/>
      <c r="EP189" s="326"/>
      <c r="EQ189" s="326"/>
      <c r="ER189" s="326"/>
      <c r="ES189" s="326"/>
      <c r="ET189" s="326" t="n">
        <f aca="false">(BK189+CC189+CV189+DN189)*0.5</f>
        <v>10269.98</v>
      </c>
      <c r="EU189" s="326"/>
      <c r="EV189" s="326"/>
      <c r="EW189" s="326"/>
      <c r="EX189" s="326"/>
      <c r="EY189" s="326"/>
      <c r="EZ189" s="326"/>
      <c r="FA189" s="326"/>
      <c r="FB189" s="326"/>
      <c r="FC189" s="326"/>
      <c r="FD189" s="326"/>
      <c r="FE189" s="326"/>
      <c r="FF189" s="326"/>
      <c r="FG189" s="326"/>
      <c r="FH189" s="326"/>
      <c r="FI189" s="326"/>
      <c r="FJ189" s="326"/>
      <c r="FK189" s="318" t="n">
        <f aca="false">(AT189+ED189+ET189)*12*AD189</f>
        <v>531079.176</v>
      </c>
      <c r="FL189" s="318"/>
      <c r="FM189" s="318"/>
    </row>
    <row r="190" s="315" customFormat="true" ht="12.75" hidden="false" customHeight="true" outlineLevel="0" collapsed="false">
      <c r="A190" s="335" t="n">
        <v>39</v>
      </c>
      <c r="B190" s="335"/>
      <c r="C190" s="335"/>
      <c r="D190" s="335"/>
      <c r="E190" s="335"/>
      <c r="F190" s="335"/>
      <c r="G190" s="317" t="s">
        <v>493</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8" t="n">
        <v>4</v>
      </c>
      <c r="AE190" s="318"/>
      <c r="AF190" s="318"/>
      <c r="AG190" s="318"/>
      <c r="AH190" s="318"/>
      <c r="AI190" s="318"/>
      <c r="AJ190" s="318"/>
      <c r="AK190" s="318"/>
      <c r="AL190" s="318"/>
      <c r="AM190" s="318"/>
      <c r="AN190" s="318"/>
      <c r="AO190" s="318"/>
      <c r="AP190" s="318"/>
      <c r="AQ190" s="318"/>
      <c r="AR190" s="318"/>
      <c r="AS190" s="318"/>
      <c r="AT190" s="326" t="n">
        <f aca="false">BK190+CC190+CV190</f>
        <v>8907.3</v>
      </c>
      <c r="AU190" s="326"/>
      <c r="AV190" s="326"/>
      <c r="AW190" s="326"/>
      <c r="AX190" s="326"/>
      <c r="AY190" s="326"/>
      <c r="AZ190" s="326"/>
      <c r="BA190" s="326"/>
      <c r="BB190" s="326"/>
      <c r="BC190" s="326"/>
      <c r="BD190" s="326"/>
      <c r="BE190" s="326"/>
      <c r="BF190" s="326"/>
      <c r="BG190" s="326"/>
      <c r="BH190" s="326"/>
      <c r="BI190" s="326"/>
      <c r="BJ190" s="326"/>
      <c r="BK190" s="318" t="n">
        <v>6598</v>
      </c>
      <c r="BL190" s="318"/>
      <c r="BM190" s="318"/>
      <c r="BN190" s="318"/>
      <c r="BO190" s="318"/>
      <c r="BP190" s="318"/>
      <c r="BQ190" s="318"/>
      <c r="BR190" s="318"/>
      <c r="BS190" s="318"/>
      <c r="BT190" s="318"/>
      <c r="BU190" s="318"/>
      <c r="BV190" s="318"/>
      <c r="BW190" s="318"/>
      <c r="BX190" s="318"/>
      <c r="BY190" s="318"/>
      <c r="BZ190" s="318"/>
      <c r="CA190" s="318"/>
      <c r="CB190" s="318"/>
      <c r="CC190" s="318"/>
      <c r="CD190" s="318"/>
      <c r="CE190" s="318"/>
      <c r="CF190" s="318"/>
      <c r="CG190" s="318"/>
      <c r="CH190" s="318"/>
      <c r="CI190" s="318"/>
      <c r="CJ190" s="318"/>
      <c r="CK190" s="318"/>
      <c r="CL190" s="318"/>
      <c r="CM190" s="318"/>
      <c r="CN190" s="318"/>
      <c r="CO190" s="318"/>
      <c r="CP190" s="318"/>
      <c r="CQ190" s="318"/>
      <c r="CR190" s="318"/>
      <c r="CS190" s="318"/>
      <c r="CT190" s="318"/>
      <c r="CU190" s="318"/>
      <c r="CV190" s="318" t="n">
        <f aca="false">BK190*35%</f>
        <v>2309.3</v>
      </c>
      <c r="CW190" s="318"/>
      <c r="CX190" s="318"/>
      <c r="CY190" s="318"/>
      <c r="CZ190" s="318"/>
      <c r="DA190" s="318"/>
      <c r="DB190" s="318"/>
      <c r="DC190" s="318"/>
      <c r="DD190" s="318"/>
      <c r="DE190" s="318"/>
      <c r="DF190" s="318"/>
      <c r="DG190" s="318"/>
      <c r="DH190" s="318"/>
      <c r="DI190" s="318"/>
      <c r="DJ190" s="318"/>
      <c r="DK190" s="318"/>
      <c r="DL190" s="318"/>
      <c r="DM190" s="318"/>
      <c r="DN190" s="318" t="n">
        <v>2799.7546</v>
      </c>
      <c r="DO190" s="318"/>
      <c r="DP190" s="318"/>
      <c r="DQ190" s="318"/>
      <c r="DR190" s="318"/>
      <c r="DS190" s="318"/>
      <c r="DT190" s="318"/>
      <c r="DU190" s="318"/>
      <c r="DV190" s="318"/>
      <c r="DW190" s="318"/>
      <c r="DX190" s="318"/>
      <c r="DY190" s="318"/>
      <c r="DZ190" s="318"/>
      <c r="EA190" s="318"/>
      <c r="EB190" s="318"/>
      <c r="EC190" s="318"/>
      <c r="ED190" s="326" t="n">
        <f aca="false">(BK190+CC190+CV190+DN190)*0.8</f>
        <v>9365.64368</v>
      </c>
      <c r="EE190" s="326"/>
      <c r="EF190" s="326"/>
      <c r="EG190" s="326"/>
      <c r="EH190" s="326"/>
      <c r="EI190" s="326"/>
      <c r="EJ190" s="326"/>
      <c r="EK190" s="326"/>
      <c r="EL190" s="326"/>
      <c r="EM190" s="326"/>
      <c r="EN190" s="326"/>
      <c r="EO190" s="326"/>
      <c r="EP190" s="326"/>
      <c r="EQ190" s="326"/>
      <c r="ER190" s="326"/>
      <c r="ES190" s="326"/>
      <c r="ET190" s="326" t="n">
        <f aca="false">(BK190+CC190+CV190+DN190)*0.5</f>
        <v>5853.5273</v>
      </c>
      <c r="EU190" s="326"/>
      <c r="EV190" s="326"/>
      <c r="EW190" s="326"/>
      <c r="EX190" s="326"/>
      <c r="EY190" s="326"/>
      <c r="EZ190" s="326"/>
      <c r="FA190" s="326"/>
      <c r="FB190" s="326"/>
      <c r="FC190" s="326"/>
      <c r="FD190" s="326"/>
      <c r="FE190" s="326"/>
      <c r="FF190" s="326"/>
      <c r="FG190" s="326"/>
      <c r="FH190" s="326"/>
      <c r="FI190" s="326"/>
      <c r="FJ190" s="326"/>
      <c r="FK190" s="318" t="n">
        <f aca="false">(AT190+ED190+ET190)*12*AD190</f>
        <v>1158070.60704</v>
      </c>
      <c r="FL190" s="318"/>
      <c r="FM190" s="318"/>
      <c r="FP190" s="322"/>
      <c r="FQ190" s="322"/>
      <c r="FR190" s="322"/>
      <c r="FS190" s="322"/>
      <c r="FT190" s="322"/>
      <c r="FU190" s="322"/>
      <c r="FV190" s="322"/>
      <c r="FW190" s="322"/>
      <c r="FX190" s="322"/>
      <c r="FY190" s="322"/>
      <c r="FZ190" s="322"/>
      <c r="GA190" s="322"/>
      <c r="GB190" s="322"/>
      <c r="GC190" s="322"/>
      <c r="GD190" s="322"/>
      <c r="GE190" s="322"/>
      <c r="GF190" s="322"/>
      <c r="GG190" s="322"/>
      <c r="GH190" s="322"/>
      <c r="GI190" s="322"/>
      <c r="GJ190" s="322"/>
      <c r="GK190" s="322"/>
      <c r="GL190" s="322"/>
      <c r="GM190" s="322"/>
      <c r="GN190" s="322"/>
      <c r="GO190" s="322"/>
      <c r="GP190" s="322"/>
      <c r="GQ190" s="322"/>
      <c r="GR190" s="322"/>
      <c r="GS190" s="322"/>
      <c r="GT190" s="322"/>
      <c r="GU190" s="322"/>
    </row>
    <row r="191" s="315" customFormat="true" ht="12.75" hidden="false" customHeight="true" outlineLevel="0" collapsed="false">
      <c r="A191" s="335" t="n">
        <v>40</v>
      </c>
      <c r="B191" s="335"/>
      <c r="C191" s="335"/>
      <c r="D191" s="335"/>
      <c r="E191" s="335"/>
      <c r="F191" s="335"/>
      <c r="G191" s="317" t="s">
        <v>494</v>
      </c>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8" t="n">
        <v>4</v>
      </c>
      <c r="AE191" s="318"/>
      <c r="AF191" s="318"/>
      <c r="AG191" s="318"/>
      <c r="AH191" s="318"/>
      <c r="AI191" s="318"/>
      <c r="AJ191" s="318"/>
      <c r="AK191" s="318"/>
      <c r="AL191" s="318"/>
      <c r="AM191" s="318"/>
      <c r="AN191" s="318"/>
      <c r="AO191" s="318"/>
      <c r="AP191" s="318"/>
      <c r="AQ191" s="318"/>
      <c r="AR191" s="318"/>
      <c r="AS191" s="318"/>
      <c r="AT191" s="326" t="n">
        <f aca="false">BK191+CC191+CV191</f>
        <v>8325.45</v>
      </c>
      <c r="AU191" s="326"/>
      <c r="AV191" s="326"/>
      <c r="AW191" s="326"/>
      <c r="AX191" s="326"/>
      <c r="AY191" s="326"/>
      <c r="AZ191" s="326"/>
      <c r="BA191" s="326"/>
      <c r="BB191" s="326"/>
      <c r="BC191" s="326"/>
      <c r="BD191" s="326"/>
      <c r="BE191" s="326"/>
      <c r="BF191" s="326"/>
      <c r="BG191" s="326"/>
      <c r="BH191" s="326"/>
      <c r="BI191" s="326"/>
      <c r="BJ191" s="326"/>
      <c r="BK191" s="318" t="n">
        <v>6167</v>
      </c>
      <c r="BL191" s="318"/>
      <c r="BM191" s="318"/>
      <c r="BN191" s="318"/>
      <c r="BO191" s="318"/>
      <c r="BP191" s="318"/>
      <c r="BQ191" s="318"/>
      <c r="BR191" s="318"/>
      <c r="BS191" s="318"/>
      <c r="BT191" s="318"/>
      <c r="BU191" s="318"/>
      <c r="BV191" s="318"/>
      <c r="BW191" s="318"/>
      <c r="BX191" s="318"/>
      <c r="BY191" s="318"/>
      <c r="BZ191" s="318"/>
      <c r="CA191" s="318"/>
      <c r="CB191" s="318"/>
      <c r="CC191" s="318"/>
      <c r="CD191" s="318"/>
      <c r="CE191" s="318"/>
      <c r="CF191" s="318"/>
      <c r="CG191" s="318"/>
      <c r="CH191" s="318"/>
      <c r="CI191" s="318"/>
      <c r="CJ191" s="318"/>
      <c r="CK191" s="318"/>
      <c r="CL191" s="318"/>
      <c r="CM191" s="318"/>
      <c r="CN191" s="318"/>
      <c r="CO191" s="318"/>
      <c r="CP191" s="318"/>
      <c r="CQ191" s="318"/>
      <c r="CR191" s="318"/>
      <c r="CS191" s="318"/>
      <c r="CT191" s="318"/>
      <c r="CU191" s="318"/>
      <c r="CV191" s="318" t="n">
        <f aca="false">BK191*35%</f>
        <v>2158.45</v>
      </c>
      <c r="CW191" s="318"/>
      <c r="CX191" s="318"/>
      <c r="CY191" s="318"/>
      <c r="CZ191" s="318"/>
      <c r="DA191" s="318"/>
      <c r="DB191" s="318"/>
      <c r="DC191" s="318"/>
      <c r="DD191" s="318"/>
      <c r="DE191" s="318"/>
      <c r="DF191" s="318"/>
      <c r="DG191" s="318"/>
      <c r="DH191" s="318"/>
      <c r="DI191" s="318"/>
      <c r="DJ191" s="318"/>
      <c r="DK191" s="318"/>
      <c r="DL191" s="318"/>
      <c r="DM191" s="318"/>
      <c r="DN191" s="318" t="n">
        <v>2561.35</v>
      </c>
      <c r="DO191" s="318"/>
      <c r="DP191" s="318"/>
      <c r="DQ191" s="318"/>
      <c r="DR191" s="318"/>
      <c r="DS191" s="318"/>
      <c r="DT191" s="318"/>
      <c r="DU191" s="318"/>
      <c r="DV191" s="318"/>
      <c r="DW191" s="318"/>
      <c r="DX191" s="318"/>
      <c r="DY191" s="318"/>
      <c r="DZ191" s="318"/>
      <c r="EA191" s="318"/>
      <c r="EB191" s="318"/>
      <c r="EC191" s="318"/>
      <c r="ED191" s="326" t="n">
        <f aca="false">(BK191+CC191+CV191+DN191)*0.8</f>
        <v>8709.44</v>
      </c>
      <c r="EE191" s="326"/>
      <c r="EF191" s="326"/>
      <c r="EG191" s="326"/>
      <c r="EH191" s="326"/>
      <c r="EI191" s="326"/>
      <c r="EJ191" s="326"/>
      <c r="EK191" s="326"/>
      <c r="EL191" s="326"/>
      <c r="EM191" s="326"/>
      <c r="EN191" s="326"/>
      <c r="EO191" s="326"/>
      <c r="EP191" s="326"/>
      <c r="EQ191" s="326"/>
      <c r="ER191" s="326"/>
      <c r="ES191" s="326"/>
      <c r="ET191" s="326" t="n">
        <f aca="false">(BK191+CC191+CV191+DN191)*0.5</f>
        <v>5443.4</v>
      </c>
      <c r="EU191" s="326"/>
      <c r="EV191" s="326"/>
      <c r="EW191" s="326"/>
      <c r="EX191" s="326"/>
      <c r="EY191" s="326"/>
      <c r="EZ191" s="326"/>
      <c r="FA191" s="326"/>
      <c r="FB191" s="326"/>
      <c r="FC191" s="326"/>
      <c r="FD191" s="326"/>
      <c r="FE191" s="326"/>
      <c r="FF191" s="326"/>
      <c r="FG191" s="326"/>
      <c r="FH191" s="326"/>
      <c r="FI191" s="326"/>
      <c r="FJ191" s="326"/>
      <c r="FK191" s="318" t="n">
        <f aca="false">(AT191+ED191+ET191)*12*AD191</f>
        <v>1078957.92</v>
      </c>
      <c r="FL191" s="318"/>
      <c r="FM191" s="318"/>
      <c r="FP191" s="322"/>
      <c r="FQ191" s="322"/>
      <c r="FR191" s="322"/>
      <c r="FS191" s="322"/>
      <c r="FT191" s="322"/>
      <c r="FU191" s="322"/>
      <c r="FV191" s="322"/>
      <c r="FW191" s="322"/>
      <c r="FX191" s="322"/>
      <c r="FY191" s="322"/>
      <c r="FZ191" s="322"/>
      <c r="GA191" s="322"/>
      <c r="GB191" s="322"/>
      <c r="GC191" s="322"/>
      <c r="GD191" s="322"/>
      <c r="GE191" s="322"/>
      <c r="GF191" s="322"/>
      <c r="GG191" s="322"/>
      <c r="GH191" s="322"/>
      <c r="GI191" s="322"/>
      <c r="GJ191" s="322"/>
      <c r="GK191" s="322"/>
      <c r="GL191" s="322"/>
      <c r="GM191" s="322"/>
      <c r="GN191" s="322"/>
      <c r="GO191" s="322"/>
      <c r="GP191" s="322"/>
      <c r="GQ191" s="322"/>
      <c r="GR191" s="322"/>
      <c r="GS191" s="322"/>
      <c r="GT191" s="322"/>
      <c r="GU191" s="322"/>
    </row>
    <row r="192" s="327" customFormat="true" ht="12.75" hidden="false" customHeight="true" outlineLevel="0" collapsed="false">
      <c r="A192" s="336" t="s">
        <v>449</v>
      </c>
      <c r="B192" s="336"/>
      <c r="C192" s="336"/>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36"/>
      <c r="Z192" s="336"/>
      <c r="AA192" s="336"/>
      <c r="AB192" s="336"/>
      <c r="AC192" s="336"/>
      <c r="AD192" s="326" t="n">
        <f aca="false">SUM(AD172:AS191)</f>
        <v>38.5</v>
      </c>
      <c r="AE192" s="326"/>
      <c r="AF192" s="326"/>
      <c r="AG192" s="326"/>
      <c r="AH192" s="326"/>
      <c r="AI192" s="326"/>
      <c r="AJ192" s="326"/>
      <c r="AK192" s="326"/>
      <c r="AL192" s="326"/>
      <c r="AM192" s="326"/>
      <c r="AN192" s="326"/>
      <c r="AO192" s="326"/>
      <c r="AP192" s="326"/>
      <c r="AQ192" s="326"/>
      <c r="AR192" s="326"/>
      <c r="AS192" s="326"/>
      <c r="AT192" s="326"/>
      <c r="AU192" s="326"/>
      <c r="AV192" s="326"/>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326"/>
      <c r="BR192" s="326"/>
      <c r="BS192" s="326"/>
      <c r="BT192" s="326"/>
      <c r="BU192" s="326"/>
      <c r="BV192" s="326"/>
      <c r="BW192" s="326"/>
      <c r="BX192" s="326"/>
      <c r="BY192" s="326"/>
      <c r="BZ192" s="326"/>
      <c r="CA192" s="326"/>
      <c r="CB192" s="326"/>
      <c r="CC192" s="326"/>
      <c r="CD192" s="326"/>
      <c r="CE192" s="326"/>
      <c r="CF192" s="326"/>
      <c r="CG192" s="326"/>
      <c r="CH192" s="326"/>
      <c r="CI192" s="326"/>
      <c r="CJ192" s="326"/>
      <c r="CK192" s="326"/>
      <c r="CL192" s="326"/>
      <c r="CM192" s="326"/>
      <c r="CN192" s="326"/>
      <c r="CO192" s="326"/>
      <c r="CP192" s="326"/>
      <c r="CQ192" s="326"/>
      <c r="CR192" s="326"/>
      <c r="CS192" s="326"/>
      <c r="CT192" s="326"/>
      <c r="CU192" s="326"/>
      <c r="CV192" s="326"/>
      <c r="CW192" s="326"/>
      <c r="CX192" s="326"/>
      <c r="CY192" s="326"/>
      <c r="CZ192" s="326"/>
      <c r="DA192" s="326"/>
      <c r="DB192" s="326"/>
      <c r="DC192" s="326"/>
      <c r="DD192" s="326"/>
      <c r="DE192" s="326"/>
      <c r="DF192" s="326"/>
      <c r="DG192" s="326"/>
      <c r="DH192" s="326"/>
      <c r="DI192" s="326"/>
      <c r="DJ192" s="326"/>
      <c r="DK192" s="326"/>
      <c r="DL192" s="326"/>
      <c r="DM192" s="326"/>
      <c r="DN192" s="326"/>
      <c r="DO192" s="326"/>
      <c r="DP192" s="326"/>
      <c r="DQ192" s="326"/>
      <c r="DR192" s="326"/>
      <c r="DS192" s="326"/>
      <c r="DT192" s="326"/>
      <c r="DU192" s="326"/>
      <c r="DV192" s="326"/>
      <c r="DW192" s="326"/>
      <c r="DX192" s="326"/>
      <c r="DY192" s="326"/>
      <c r="DZ192" s="326"/>
      <c r="EA192" s="326"/>
      <c r="EB192" s="326"/>
      <c r="EC192" s="326"/>
      <c r="ED192" s="326"/>
      <c r="EE192" s="326"/>
      <c r="EF192" s="326"/>
      <c r="EG192" s="326"/>
      <c r="EH192" s="326"/>
      <c r="EI192" s="326"/>
      <c r="EJ192" s="326"/>
      <c r="EK192" s="326"/>
      <c r="EL192" s="326"/>
      <c r="EM192" s="326"/>
      <c r="EN192" s="326"/>
      <c r="EO192" s="326"/>
      <c r="EP192" s="326"/>
      <c r="EQ192" s="326"/>
      <c r="ER192" s="326"/>
      <c r="ES192" s="326"/>
      <c r="ET192" s="326"/>
      <c r="EU192" s="326"/>
      <c r="EV192" s="326"/>
      <c r="EW192" s="326"/>
      <c r="EX192" s="326"/>
      <c r="EY192" s="326"/>
      <c r="EZ192" s="326"/>
      <c r="FA192" s="326"/>
      <c r="FB192" s="326"/>
      <c r="FC192" s="326"/>
      <c r="FD192" s="326"/>
      <c r="FE192" s="326"/>
      <c r="FF192" s="326"/>
      <c r="FG192" s="326"/>
      <c r="FH192" s="326"/>
      <c r="FI192" s="326"/>
      <c r="FJ192" s="326"/>
      <c r="FK192" s="326" t="n">
        <f aca="false">SUM(FK172:FM191)</f>
        <v>17554751.99544</v>
      </c>
      <c r="FL192" s="326"/>
      <c r="FM192" s="326"/>
      <c r="FY192" s="328"/>
      <c r="FZ192" s="328"/>
      <c r="GA192" s="328"/>
      <c r="GB192" s="328"/>
      <c r="GC192" s="328"/>
      <c r="GD192" s="328"/>
      <c r="GE192" s="328"/>
      <c r="GF192" s="328"/>
      <c r="GG192" s="328"/>
      <c r="GH192" s="328"/>
      <c r="GI192" s="328"/>
      <c r="GJ192" s="328"/>
      <c r="GK192" s="328"/>
      <c r="GL192" s="328"/>
      <c r="GM192" s="328"/>
      <c r="GN192" s="328"/>
      <c r="GO192" s="328"/>
      <c r="GP192" s="328"/>
      <c r="GQ192" s="328"/>
      <c r="GR192" s="328"/>
      <c r="GT192" s="341"/>
      <c r="GU192" s="341"/>
      <c r="GV192" s="341"/>
      <c r="GW192" s="341"/>
      <c r="GX192" s="341"/>
      <c r="GY192" s="341"/>
      <c r="GZ192" s="341"/>
      <c r="HA192" s="341"/>
      <c r="HB192" s="341"/>
      <c r="HC192" s="341"/>
      <c r="HD192" s="341"/>
      <c r="HE192" s="341"/>
    </row>
    <row r="193" s="327" customFormat="true" ht="12.75" hidden="false" customHeight="false" outlineLevel="0" collapsed="false">
      <c r="A193" s="325" t="s">
        <v>373</v>
      </c>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6" t="n">
        <f aca="false">AD151+AD165+AD170+AD192</f>
        <v>92.1</v>
      </c>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6"/>
      <c r="BU193" s="326"/>
      <c r="BV193" s="326"/>
      <c r="BW193" s="326"/>
      <c r="BX193" s="326"/>
      <c r="BY193" s="326"/>
      <c r="BZ193" s="326"/>
      <c r="CA193" s="326"/>
      <c r="CB193" s="326"/>
      <c r="CC193" s="326"/>
      <c r="CD193" s="326"/>
      <c r="CE193" s="326"/>
      <c r="CF193" s="326"/>
      <c r="CG193" s="326"/>
      <c r="CH193" s="326"/>
      <c r="CI193" s="326"/>
      <c r="CJ193" s="326"/>
      <c r="CK193" s="326"/>
      <c r="CL193" s="326"/>
      <c r="CM193" s="326"/>
      <c r="CN193" s="326"/>
      <c r="CO193" s="326"/>
      <c r="CP193" s="326"/>
      <c r="CQ193" s="326"/>
      <c r="CR193" s="326"/>
      <c r="CS193" s="326"/>
      <c r="CT193" s="326"/>
      <c r="CU193" s="326"/>
      <c r="CV193" s="326"/>
      <c r="CW193" s="326"/>
      <c r="CX193" s="326"/>
      <c r="CY193" s="326"/>
      <c r="CZ193" s="326"/>
      <c r="DA193" s="326"/>
      <c r="DB193" s="326"/>
      <c r="DC193" s="326"/>
      <c r="DD193" s="326"/>
      <c r="DE193" s="326"/>
      <c r="DF193" s="326"/>
      <c r="DG193" s="326"/>
      <c r="DH193" s="326"/>
      <c r="DI193" s="326"/>
      <c r="DJ193" s="326"/>
      <c r="DK193" s="326"/>
      <c r="DL193" s="326"/>
      <c r="DM193" s="326"/>
      <c r="DN193" s="326"/>
      <c r="DO193" s="326"/>
      <c r="DP193" s="326"/>
      <c r="DQ193" s="326"/>
      <c r="DR193" s="326"/>
      <c r="DS193" s="326"/>
      <c r="DT193" s="326"/>
      <c r="DU193" s="326"/>
      <c r="DV193" s="326"/>
      <c r="DW193" s="326"/>
      <c r="DX193" s="326"/>
      <c r="DY193" s="326"/>
      <c r="DZ193" s="326"/>
      <c r="EA193" s="326"/>
      <c r="EB193" s="326"/>
      <c r="EC193" s="326"/>
      <c r="ED193" s="326"/>
      <c r="EE193" s="326"/>
      <c r="EF193" s="326"/>
      <c r="EG193" s="326"/>
      <c r="EH193" s="326"/>
      <c r="EI193" s="326"/>
      <c r="EJ193" s="326"/>
      <c r="EK193" s="326"/>
      <c r="EL193" s="326"/>
      <c r="EM193" s="326"/>
      <c r="EN193" s="326"/>
      <c r="EO193" s="326"/>
      <c r="EP193" s="326"/>
      <c r="EQ193" s="326"/>
      <c r="ER193" s="326"/>
      <c r="ES193" s="326"/>
      <c r="ET193" s="326"/>
      <c r="EU193" s="326"/>
      <c r="EV193" s="326"/>
      <c r="EW193" s="326"/>
      <c r="EX193" s="326"/>
      <c r="EY193" s="326"/>
      <c r="EZ193" s="326"/>
      <c r="FA193" s="326"/>
      <c r="FB193" s="326"/>
      <c r="FC193" s="326"/>
      <c r="FD193" s="326"/>
      <c r="FE193" s="326"/>
      <c r="FF193" s="326"/>
      <c r="FG193" s="326"/>
      <c r="FH193" s="326"/>
      <c r="FI193" s="326"/>
      <c r="FJ193" s="326"/>
      <c r="FK193" s="326" t="n">
        <f aca="false">FK151+FK165+FK170+FK192</f>
        <v>57857351.991996</v>
      </c>
      <c r="FL193" s="326"/>
      <c r="FM193" s="326"/>
      <c r="FO193" s="328"/>
      <c r="FP193" s="328"/>
      <c r="FQ193" s="328"/>
      <c r="FR193" s="328"/>
      <c r="FS193" s="328"/>
      <c r="FT193" s="328"/>
      <c r="FU193" s="328"/>
      <c r="FV193" s="328"/>
      <c r="FW193" s="328"/>
      <c r="FX193" s="328"/>
      <c r="FY193" s="328"/>
      <c r="FZ193" s="328"/>
      <c r="GA193" s="338"/>
      <c r="GB193" s="338"/>
      <c r="GC193" s="338"/>
      <c r="GD193" s="338"/>
      <c r="GE193" s="338"/>
      <c r="GF193" s="338"/>
      <c r="GG193" s="338"/>
      <c r="GH193" s="338"/>
      <c r="GI193" s="338"/>
      <c r="GJ193" s="338"/>
      <c r="GK193" s="338"/>
      <c r="GL193" s="338"/>
      <c r="GM193" s="338"/>
      <c r="GN193" s="338"/>
      <c r="GO193" s="338"/>
      <c r="GP193" s="338"/>
      <c r="GQ193" s="338"/>
      <c r="GR193" s="338"/>
      <c r="GS193" s="338"/>
      <c r="GT193" s="338"/>
      <c r="GU193" s="338"/>
      <c r="GV193" s="338"/>
      <c r="GW193" s="338"/>
      <c r="GY193" s="328"/>
      <c r="GZ193" s="328"/>
      <c r="HA193" s="328"/>
      <c r="HB193" s="328"/>
      <c r="HC193" s="328"/>
      <c r="HD193" s="328"/>
      <c r="HE193" s="328"/>
      <c r="HF193" s="328"/>
      <c r="HG193" s="328"/>
      <c r="HH193" s="328"/>
      <c r="HI193" s="328"/>
      <c r="HJ193" s="328"/>
      <c r="HK193" s="328"/>
      <c r="HL193" s="328"/>
      <c r="HM193" s="328"/>
      <c r="HN193" s="328"/>
      <c r="HO193" s="328"/>
      <c r="HP193" s="328"/>
      <c r="HQ193" s="328"/>
    </row>
    <row r="194" customFormat="false" ht="12.75" hidden="false" customHeight="false" outlineLevel="0" collapsed="false">
      <c r="B194" s="332"/>
      <c r="C194" s="332"/>
      <c r="D194" s="332"/>
      <c r="E194" s="332"/>
      <c r="F194" s="332"/>
      <c r="G194" s="332"/>
      <c r="H194" s="332"/>
      <c r="I194" s="332"/>
      <c r="J194" s="332"/>
      <c r="K194" s="332"/>
      <c r="L194" s="332"/>
      <c r="M194" s="332"/>
      <c r="N194" s="332"/>
      <c r="O194" s="332"/>
      <c r="P194" s="332"/>
      <c r="Q194" s="332"/>
      <c r="R194" s="332"/>
      <c r="S194" s="332"/>
      <c r="T194" s="332"/>
      <c r="U194" s="332"/>
      <c r="V194" s="332"/>
      <c r="W194" s="332"/>
      <c r="X194" s="332"/>
      <c r="Y194" s="332"/>
      <c r="Z194" s="332"/>
      <c r="AA194" s="332"/>
      <c r="AB194" s="332"/>
      <c r="AC194" s="332"/>
      <c r="AD194" s="332"/>
      <c r="AE194" s="332"/>
      <c r="AF194" s="332"/>
      <c r="AG194" s="332"/>
      <c r="AH194" s="332"/>
      <c r="AI194" s="332"/>
      <c r="AJ194" s="332"/>
      <c r="AK194" s="332"/>
      <c r="AL194" s="332"/>
      <c r="AM194" s="332"/>
      <c r="AN194" s="332"/>
      <c r="AO194" s="332"/>
      <c r="AP194" s="332"/>
      <c r="AQ194" s="332"/>
      <c r="AR194" s="332"/>
      <c r="AS194" s="332"/>
      <c r="AT194" s="332"/>
      <c r="AU194" s="332"/>
      <c r="AV194" s="332"/>
      <c r="AW194" s="332"/>
      <c r="AX194" s="332"/>
      <c r="AY194" s="332"/>
      <c r="AZ194" s="332"/>
      <c r="BA194" s="332"/>
      <c r="BB194" s="332"/>
      <c r="BC194" s="332"/>
      <c r="BD194" s="332"/>
      <c r="BE194" s="332"/>
      <c r="BF194" s="332"/>
      <c r="BG194" s="332"/>
      <c r="BH194" s="332"/>
      <c r="BI194" s="332"/>
      <c r="BJ194" s="332"/>
      <c r="BK194" s="332"/>
      <c r="BL194" s="332"/>
      <c r="BM194" s="332"/>
      <c r="BN194" s="332"/>
      <c r="BO194" s="332"/>
      <c r="BP194" s="332"/>
      <c r="BQ194" s="332"/>
      <c r="BR194" s="332"/>
      <c r="BS194" s="332"/>
      <c r="BT194" s="332"/>
      <c r="BU194" s="332"/>
      <c r="BV194" s="332"/>
      <c r="BW194" s="332"/>
      <c r="BX194" s="332"/>
      <c r="BY194" s="332"/>
      <c r="BZ194" s="332"/>
      <c r="CA194" s="332"/>
      <c r="CB194" s="332"/>
      <c r="CC194" s="332"/>
      <c r="CD194" s="332"/>
      <c r="CE194" s="332"/>
      <c r="CF194" s="332"/>
      <c r="CG194" s="332"/>
      <c r="CH194" s="332"/>
      <c r="CI194" s="332"/>
      <c r="CJ194" s="332"/>
      <c r="CK194" s="332"/>
      <c r="CL194" s="332"/>
      <c r="CM194" s="332"/>
      <c r="CN194" s="332"/>
      <c r="CO194" s="332"/>
      <c r="CP194" s="332"/>
      <c r="CQ194" s="332"/>
      <c r="CR194" s="332"/>
      <c r="CS194" s="332"/>
      <c r="CT194" s="332"/>
      <c r="CU194" s="332"/>
      <c r="CV194" s="332"/>
      <c r="CW194" s="332"/>
      <c r="CX194" s="332"/>
      <c r="CY194" s="332"/>
      <c r="CZ194" s="332"/>
      <c r="DA194" s="332"/>
      <c r="DB194" s="332"/>
      <c r="DC194" s="332"/>
      <c r="DD194" s="332"/>
      <c r="DE194" s="332"/>
      <c r="DF194" s="332"/>
      <c r="DG194" s="332"/>
      <c r="DH194" s="332"/>
      <c r="DI194" s="332"/>
      <c r="DJ194" s="332"/>
      <c r="DK194" s="332"/>
      <c r="DL194" s="332"/>
      <c r="DM194" s="332"/>
      <c r="DN194" s="332"/>
      <c r="DO194" s="332"/>
      <c r="DP194" s="332"/>
      <c r="DQ194" s="332"/>
      <c r="DR194" s="332"/>
      <c r="DS194" s="332"/>
      <c r="DT194" s="332"/>
      <c r="DU194" s="332"/>
      <c r="DV194" s="332"/>
      <c r="DW194" s="332"/>
      <c r="DX194" s="332"/>
      <c r="DY194" s="332"/>
      <c r="DZ194" s="332"/>
      <c r="EA194" s="332"/>
      <c r="EB194" s="332"/>
      <c r="EC194" s="332"/>
      <c r="ED194" s="332"/>
      <c r="EE194" s="332"/>
      <c r="EF194" s="332"/>
      <c r="EG194" s="332"/>
      <c r="EH194" s="332"/>
      <c r="EI194" s="332"/>
      <c r="EJ194" s="332"/>
      <c r="EK194" s="332"/>
      <c r="EL194" s="332"/>
      <c r="EM194" s="332"/>
      <c r="EN194" s="332"/>
      <c r="EO194" s="332"/>
      <c r="EP194" s="332"/>
      <c r="EQ194" s="332"/>
      <c r="ER194" s="332"/>
      <c r="ES194" s="332"/>
      <c r="ET194" s="332"/>
      <c r="EU194" s="332"/>
      <c r="EV194" s="332"/>
      <c r="EW194" s="332"/>
      <c r="EX194" s="332"/>
      <c r="EY194" s="332"/>
      <c r="EZ194" s="332"/>
      <c r="FA194" s="332"/>
      <c r="FB194" s="332"/>
      <c r="FC194" s="332"/>
      <c r="FD194" s="332"/>
      <c r="FE194" s="332"/>
      <c r="FF194" s="332"/>
      <c r="FG194" s="332"/>
      <c r="FH194" s="332"/>
      <c r="FI194" s="332"/>
      <c r="FJ194" s="332"/>
      <c r="FK194" s="332"/>
    </row>
    <row r="195" customFormat="false" ht="12.75" hidden="false" customHeight="false" outlineLevel="0" collapsed="false">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332"/>
      <c r="AM195" s="332"/>
      <c r="AN195" s="332"/>
      <c r="AO195" s="332"/>
      <c r="AP195" s="332"/>
      <c r="AQ195" s="332"/>
      <c r="AR195" s="332"/>
      <c r="AS195" s="332"/>
      <c r="AT195" s="332"/>
      <c r="AU195" s="332"/>
      <c r="AV195" s="332"/>
      <c r="AW195" s="332"/>
      <c r="AX195" s="332"/>
      <c r="AY195" s="332"/>
      <c r="AZ195" s="332"/>
      <c r="BA195" s="332"/>
      <c r="BB195" s="332"/>
      <c r="BC195" s="332"/>
      <c r="BD195" s="332"/>
      <c r="BE195" s="332"/>
      <c r="BF195" s="332"/>
      <c r="BG195" s="332"/>
      <c r="BH195" s="332"/>
      <c r="BI195" s="332"/>
      <c r="BJ195" s="332"/>
      <c r="BK195" s="332"/>
      <c r="BL195" s="332"/>
      <c r="BM195" s="332"/>
      <c r="BN195" s="332"/>
      <c r="BO195" s="332"/>
      <c r="BP195" s="332"/>
      <c r="BQ195" s="332"/>
      <c r="BR195" s="332"/>
      <c r="BS195" s="332"/>
      <c r="BT195" s="332"/>
      <c r="BU195" s="332"/>
      <c r="BV195" s="332"/>
      <c r="BW195" s="332"/>
      <c r="BX195" s="332"/>
      <c r="BY195" s="332"/>
      <c r="BZ195" s="332"/>
      <c r="CA195" s="332"/>
      <c r="CB195" s="332"/>
      <c r="CC195" s="332"/>
      <c r="CD195" s="332"/>
      <c r="CE195" s="332"/>
      <c r="CF195" s="332"/>
      <c r="CG195" s="332"/>
      <c r="CH195" s="332"/>
      <c r="CI195" s="332"/>
      <c r="CJ195" s="332"/>
      <c r="CK195" s="332"/>
      <c r="CL195" s="332"/>
      <c r="CM195" s="332"/>
      <c r="CN195" s="332"/>
      <c r="CO195" s="332"/>
      <c r="CP195" s="332"/>
      <c r="CQ195" s="332"/>
      <c r="CR195" s="332"/>
      <c r="CS195" s="332"/>
      <c r="CT195" s="332"/>
      <c r="CU195" s="332"/>
      <c r="CV195" s="332"/>
      <c r="CW195" s="332"/>
      <c r="CX195" s="332"/>
      <c r="CY195" s="332"/>
      <c r="CZ195" s="332"/>
      <c r="DA195" s="332"/>
      <c r="DB195" s="332"/>
      <c r="DC195" s="332"/>
      <c r="DD195" s="332"/>
      <c r="DE195" s="332"/>
      <c r="DF195" s="332"/>
      <c r="DG195" s="332"/>
      <c r="DH195" s="332"/>
      <c r="DI195" s="332"/>
      <c r="DJ195" s="332"/>
      <c r="DK195" s="332"/>
      <c r="DL195" s="332"/>
      <c r="DM195" s="332"/>
      <c r="DN195" s="332"/>
      <c r="DO195" s="332"/>
      <c r="DP195" s="332"/>
      <c r="DQ195" s="332"/>
      <c r="DR195" s="332"/>
      <c r="DS195" s="332"/>
      <c r="DT195" s="332"/>
      <c r="DU195" s="332"/>
      <c r="DV195" s="332"/>
      <c r="DW195" s="332"/>
      <c r="DX195" s="332"/>
      <c r="DY195" s="332"/>
      <c r="DZ195" s="332"/>
      <c r="EA195" s="332"/>
      <c r="EB195" s="332"/>
      <c r="EC195" s="332"/>
      <c r="ED195" s="332"/>
      <c r="EE195" s="332"/>
      <c r="EF195" s="332"/>
      <c r="EG195" s="332"/>
      <c r="EH195" s="332"/>
      <c r="EI195" s="332"/>
      <c r="EJ195" s="332"/>
      <c r="EK195" s="332"/>
      <c r="EL195" s="332"/>
      <c r="EM195" s="332"/>
      <c r="EN195" s="332"/>
      <c r="EO195" s="332"/>
      <c r="EP195" s="332"/>
      <c r="EQ195" s="332"/>
      <c r="ER195" s="332"/>
      <c r="ES195" s="332"/>
      <c r="ET195" s="332"/>
      <c r="EU195" s="332"/>
      <c r="EV195" s="332"/>
      <c r="EW195" s="332"/>
      <c r="EX195" s="332"/>
      <c r="EY195" s="332"/>
      <c r="EZ195" s="332"/>
      <c r="FA195" s="332"/>
      <c r="FB195" s="332"/>
      <c r="FC195" s="332"/>
      <c r="FD195" s="332"/>
      <c r="FE195" s="332"/>
      <c r="FF195" s="332"/>
      <c r="FG195" s="332"/>
      <c r="FH195" s="332"/>
      <c r="FI195" s="332"/>
      <c r="FJ195" s="332"/>
      <c r="FK195" s="332"/>
    </row>
    <row r="196" customFormat="false" ht="12.75" hidden="false" customHeight="false" outlineLevel="0" collapsed="false">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2"/>
      <c r="AW196" s="332"/>
      <c r="AX196" s="332"/>
      <c r="AY196" s="332"/>
      <c r="AZ196" s="332"/>
      <c r="BA196" s="332"/>
      <c r="BB196" s="332"/>
      <c r="BC196" s="332"/>
      <c r="BD196" s="332"/>
      <c r="BE196" s="332"/>
      <c r="BF196" s="332"/>
      <c r="BG196" s="332"/>
      <c r="BH196" s="332"/>
      <c r="BI196" s="332"/>
      <c r="BJ196" s="332"/>
      <c r="BK196" s="332"/>
      <c r="BL196" s="332"/>
      <c r="BM196" s="332"/>
      <c r="BN196" s="332"/>
      <c r="BO196" s="332"/>
      <c r="BP196" s="332"/>
      <c r="BQ196" s="332"/>
      <c r="BR196" s="332"/>
      <c r="BS196" s="332"/>
      <c r="BT196" s="332"/>
      <c r="BU196" s="332"/>
      <c r="BV196" s="332"/>
      <c r="BW196" s="332"/>
      <c r="BX196" s="332"/>
      <c r="BY196" s="332"/>
      <c r="BZ196" s="332"/>
      <c r="CA196" s="332"/>
      <c r="CB196" s="332"/>
      <c r="CC196" s="332"/>
      <c r="CD196" s="332"/>
      <c r="CE196" s="332"/>
      <c r="CF196" s="332"/>
      <c r="CG196" s="332"/>
      <c r="CH196" s="332"/>
      <c r="CI196" s="332"/>
      <c r="CJ196" s="332"/>
      <c r="CK196" s="332"/>
      <c r="CL196" s="332"/>
      <c r="CM196" s="332"/>
      <c r="CN196" s="332"/>
      <c r="CO196" s="332"/>
      <c r="CP196" s="332"/>
      <c r="CQ196" s="332"/>
      <c r="CR196" s="332"/>
      <c r="CS196" s="332"/>
      <c r="CT196" s="332"/>
      <c r="CU196" s="332"/>
      <c r="CV196" s="332"/>
      <c r="CW196" s="332"/>
      <c r="CX196" s="332"/>
      <c r="CY196" s="332"/>
      <c r="CZ196" s="332"/>
      <c r="DA196" s="332"/>
      <c r="DB196" s="332"/>
      <c r="DC196" s="332"/>
      <c r="DD196" s="332"/>
      <c r="DE196" s="332"/>
      <c r="DF196" s="332"/>
      <c r="DG196" s="332"/>
      <c r="DH196" s="332"/>
      <c r="DI196" s="332"/>
      <c r="DJ196" s="332"/>
      <c r="DK196" s="332"/>
      <c r="DL196" s="332"/>
      <c r="DM196" s="332"/>
      <c r="DN196" s="332"/>
      <c r="DO196" s="332"/>
      <c r="DP196" s="332"/>
      <c r="DQ196" s="332"/>
      <c r="DR196" s="332"/>
      <c r="DS196" s="332"/>
      <c r="DT196" s="332"/>
      <c r="DU196" s="332"/>
      <c r="DV196" s="332"/>
      <c r="DW196" s="332"/>
      <c r="DX196" s="332"/>
      <c r="DY196" s="332"/>
      <c r="DZ196" s="332"/>
      <c r="EA196" s="332"/>
      <c r="EB196" s="332"/>
      <c r="EC196" s="332"/>
      <c r="ED196" s="332"/>
      <c r="EE196" s="332"/>
      <c r="EF196" s="332"/>
      <c r="EG196" s="332"/>
      <c r="EH196" s="332"/>
      <c r="EI196" s="332"/>
      <c r="EJ196" s="332"/>
      <c r="EK196" s="332"/>
      <c r="EL196" s="332"/>
      <c r="EM196" s="332"/>
      <c r="EN196" s="332"/>
      <c r="EO196" s="332"/>
      <c r="EP196" s="332"/>
      <c r="EQ196" s="332"/>
      <c r="ER196" s="332"/>
      <c r="ES196" s="332"/>
      <c r="ET196" s="332"/>
      <c r="EU196" s="332"/>
      <c r="EV196" s="332"/>
      <c r="EW196" s="332"/>
      <c r="EX196" s="332"/>
      <c r="EY196" s="332"/>
      <c r="EZ196" s="332"/>
      <c r="FA196" s="332"/>
      <c r="FB196" s="332"/>
      <c r="FC196" s="332"/>
      <c r="FD196" s="332"/>
      <c r="FE196" s="332"/>
      <c r="FF196" s="332"/>
      <c r="FG196" s="332"/>
      <c r="FH196" s="332"/>
      <c r="FI196" s="332"/>
      <c r="FJ196" s="332"/>
    </row>
    <row r="197" customFormat="false" ht="12.75" hidden="false" customHeight="false" outlineLevel="0" collapsed="false">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2"/>
      <c r="AY197" s="332"/>
      <c r="AZ197" s="332"/>
      <c r="BA197" s="332"/>
      <c r="BB197" s="332"/>
      <c r="BC197" s="332"/>
      <c r="BD197" s="332"/>
      <c r="BE197" s="332"/>
      <c r="BF197" s="332"/>
      <c r="BG197" s="332"/>
      <c r="BH197" s="332"/>
      <c r="BI197" s="332"/>
      <c r="BJ197" s="332"/>
      <c r="BK197" s="332"/>
      <c r="BL197" s="332"/>
      <c r="BM197" s="332"/>
      <c r="BN197" s="332"/>
      <c r="BO197" s="332"/>
      <c r="BP197" s="332"/>
      <c r="BQ197" s="332"/>
      <c r="BR197" s="332"/>
      <c r="BS197" s="332"/>
      <c r="BT197" s="332"/>
      <c r="BU197" s="332"/>
      <c r="BV197" s="332"/>
      <c r="BW197" s="332"/>
      <c r="BX197" s="332"/>
      <c r="BY197" s="332"/>
      <c r="BZ197" s="332"/>
      <c r="CA197" s="332"/>
      <c r="CB197" s="332"/>
      <c r="CC197" s="332"/>
      <c r="CD197" s="332"/>
      <c r="CE197" s="332"/>
      <c r="CF197" s="332"/>
      <c r="CG197" s="332"/>
      <c r="CH197" s="332"/>
      <c r="CI197" s="332"/>
      <c r="CJ197" s="332"/>
      <c r="CK197" s="332"/>
      <c r="CL197" s="332"/>
      <c r="CM197" s="332"/>
      <c r="CN197" s="332"/>
      <c r="CO197" s="332"/>
      <c r="CP197" s="332"/>
      <c r="CQ197" s="332"/>
      <c r="CR197" s="332"/>
      <c r="CS197" s="332"/>
      <c r="CT197" s="332"/>
      <c r="CU197" s="332"/>
      <c r="CV197" s="332"/>
      <c r="CW197" s="332"/>
      <c r="CX197" s="332"/>
      <c r="CY197" s="332"/>
      <c r="CZ197" s="332"/>
      <c r="DA197" s="332"/>
      <c r="DB197" s="332"/>
      <c r="DC197" s="332"/>
      <c r="DD197" s="332"/>
      <c r="DE197" s="332"/>
      <c r="DF197" s="332"/>
      <c r="DG197" s="332"/>
      <c r="DH197" s="332"/>
      <c r="DI197" s="332"/>
      <c r="DJ197" s="332"/>
      <c r="DK197" s="332"/>
      <c r="DL197" s="332"/>
      <c r="DM197" s="332"/>
      <c r="DN197" s="332"/>
      <c r="DO197" s="332"/>
      <c r="DP197" s="332"/>
      <c r="DQ197" s="332"/>
      <c r="DR197" s="332"/>
      <c r="DS197" s="332"/>
      <c r="DT197" s="332"/>
      <c r="DU197" s="332"/>
      <c r="DV197" s="332"/>
      <c r="DW197" s="332"/>
      <c r="DX197" s="332"/>
      <c r="DY197" s="332"/>
      <c r="DZ197" s="332"/>
      <c r="EA197" s="332"/>
      <c r="EB197" s="332"/>
      <c r="EC197" s="332"/>
      <c r="ED197" s="332"/>
      <c r="EE197" s="332"/>
      <c r="EF197" s="332"/>
      <c r="EG197" s="332"/>
      <c r="EH197" s="332"/>
      <c r="EI197" s="332"/>
      <c r="EJ197" s="332"/>
      <c r="EK197" s="332"/>
      <c r="EL197" s="332"/>
      <c r="EM197" s="332"/>
      <c r="EN197" s="332"/>
      <c r="EO197" s="332"/>
      <c r="EP197" s="332"/>
      <c r="EQ197" s="332"/>
      <c r="ER197" s="332"/>
      <c r="ES197" s="332"/>
      <c r="ET197" s="332"/>
      <c r="EU197" s="332"/>
      <c r="EV197" s="332"/>
      <c r="EW197" s="332"/>
      <c r="EX197" s="332"/>
      <c r="EY197" s="332"/>
      <c r="EZ197" s="332"/>
      <c r="FA197" s="332"/>
      <c r="FB197" s="332"/>
      <c r="FC197" s="332"/>
      <c r="FD197" s="332"/>
      <c r="FE197" s="332"/>
      <c r="FF197" s="332"/>
      <c r="FG197" s="332"/>
      <c r="FH197" s="332"/>
      <c r="FI197" s="332"/>
      <c r="FJ197" s="332"/>
    </row>
    <row r="198" customFormat="false" ht="12.75" hidden="false" customHeight="false" outlineLevel="0" collapsed="false">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2"/>
      <c r="AY198" s="332"/>
      <c r="AZ198" s="332"/>
      <c r="BA198" s="332"/>
      <c r="BB198" s="332"/>
      <c r="BC198" s="332"/>
      <c r="BD198" s="332"/>
      <c r="BE198" s="332"/>
      <c r="BF198" s="332"/>
      <c r="BG198" s="332"/>
      <c r="BH198" s="332"/>
      <c r="BI198" s="332"/>
      <c r="BJ198" s="332"/>
      <c r="BK198" s="332"/>
      <c r="BL198" s="332"/>
      <c r="BM198" s="332"/>
      <c r="BN198" s="332"/>
      <c r="BO198" s="332"/>
      <c r="BP198" s="332"/>
      <c r="BQ198" s="332"/>
      <c r="BR198" s="332"/>
      <c r="BS198" s="332"/>
      <c r="BT198" s="332"/>
      <c r="BU198" s="332"/>
      <c r="BV198" s="332"/>
      <c r="BW198" s="332"/>
      <c r="BX198" s="332"/>
      <c r="BY198" s="332"/>
      <c r="BZ198" s="332"/>
      <c r="CA198" s="332"/>
      <c r="CB198" s="332"/>
      <c r="CC198" s="332"/>
      <c r="CD198" s="332"/>
      <c r="CE198" s="332"/>
      <c r="CF198" s="332"/>
      <c r="CG198" s="332"/>
      <c r="CH198" s="332"/>
      <c r="CI198" s="332"/>
      <c r="CJ198" s="332"/>
      <c r="CK198" s="332"/>
      <c r="CL198" s="332"/>
      <c r="CM198" s="332"/>
      <c r="CN198" s="332"/>
      <c r="CO198" s="332"/>
      <c r="CP198" s="332"/>
      <c r="CQ198" s="332"/>
      <c r="CR198" s="332"/>
      <c r="CS198" s="332"/>
      <c r="CT198" s="332"/>
      <c r="CU198" s="332"/>
      <c r="CV198" s="332"/>
      <c r="CW198" s="332"/>
      <c r="CX198" s="332"/>
      <c r="CY198" s="332"/>
      <c r="CZ198" s="332"/>
      <c r="DA198" s="332"/>
      <c r="DB198" s="332"/>
      <c r="DC198" s="332"/>
      <c r="DD198" s="332"/>
      <c r="DE198" s="332"/>
      <c r="DF198" s="332"/>
      <c r="DG198" s="332"/>
      <c r="DH198" s="332"/>
      <c r="DI198" s="332"/>
      <c r="DJ198" s="332"/>
      <c r="DK198" s="332"/>
      <c r="DL198" s="332"/>
      <c r="DM198" s="332"/>
      <c r="DN198" s="332"/>
      <c r="DO198" s="332"/>
      <c r="DP198" s="332"/>
      <c r="DQ198" s="332"/>
      <c r="DR198" s="332"/>
      <c r="DS198" s="332"/>
      <c r="DT198" s="332"/>
      <c r="DU198" s="332"/>
      <c r="DV198" s="332"/>
      <c r="DW198" s="332"/>
      <c r="DX198" s="332"/>
      <c r="DY198" s="332"/>
      <c r="DZ198" s="332"/>
      <c r="EA198" s="332"/>
      <c r="EB198" s="332"/>
      <c r="EC198" s="332"/>
      <c r="ED198" s="332"/>
      <c r="EE198" s="332"/>
      <c r="EF198" s="332"/>
      <c r="EG198" s="332"/>
      <c r="EH198" s="332"/>
      <c r="EI198" s="332"/>
      <c r="EJ198" s="332"/>
      <c r="EK198" s="332"/>
      <c r="EL198" s="332"/>
      <c r="EM198" s="332"/>
      <c r="EN198" s="332"/>
      <c r="EO198" s="332"/>
      <c r="EP198" s="332"/>
      <c r="EQ198" s="332"/>
      <c r="ER198" s="332"/>
      <c r="ES198" s="332"/>
      <c r="ET198" s="332"/>
      <c r="EU198" s="332"/>
      <c r="EV198" s="332"/>
      <c r="EW198" s="332"/>
      <c r="EX198" s="332"/>
      <c r="EY198" s="332"/>
      <c r="EZ198" s="332"/>
      <c r="FA198" s="332"/>
      <c r="FB198" s="332"/>
      <c r="FC198" s="332"/>
      <c r="FD198" s="332"/>
      <c r="FE198" s="332"/>
      <c r="FF198" s="332"/>
      <c r="FG198" s="332"/>
      <c r="FH198" s="332"/>
      <c r="FI198" s="332"/>
      <c r="FJ198" s="332"/>
    </row>
    <row r="199" customFormat="false" ht="12.75" hidden="false" customHeight="false" outlineLevel="0" collapsed="false">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2"/>
      <c r="AY199" s="332"/>
      <c r="AZ199" s="332"/>
      <c r="BA199" s="332"/>
      <c r="BB199" s="332"/>
      <c r="BC199" s="332"/>
      <c r="BD199" s="332"/>
      <c r="BE199" s="332"/>
      <c r="BF199" s="332"/>
      <c r="BG199" s="332"/>
      <c r="BH199" s="332"/>
      <c r="BI199" s="332"/>
      <c r="BJ199" s="332"/>
      <c r="BK199" s="332"/>
      <c r="BL199" s="332"/>
      <c r="BM199" s="332"/>
      <c r="BN199" s="332"/>
      <c r="BO199" s="332"/>
      <c r="BP199" s="332"/>
      <c r="BQ199" s="332"/>
      <c r="BR199" s="332"/>
      <c r="BS199" s="332"/>
      <c r="BT199" s="332"/>
      <c r="BU199" s="332"/>
      <c r="BV199" s="332"/>
      <c r="BW199" s="332"/>
      <c r="BX199" s="332"/>
      <c r="BY199" s="332"/>
      <c r="BZ199" s="332"/>
      <c r="CA199" s="332"/>
      <c r="CB199" s="332"/>
      <c r="CC199" s="332"/>
      <c r="CD199" s="332"/>
      <c r="CE199" s="332"/>
      <c r="CF199" s="332"/>
      <c r="CG199" s="332"/>
      <c r="CH199" s="332"/>
      <c r="CI199" s="332"/>
      <c r="CJ199" s="332"/>
      <c r="CK199" s="332"/>
      <c r="CL199" s="332"/>
      <c r="CM199" s="332"/>
      <c r="CN199" s="332"/>
      <c r="CO199" s="332"/>
      <c r="CP199" s="332"/>
      <c r="CQ199" s="332"/>
      <c r="CR199" s="332"/>
      <c r="CS199" s="332"/>
      <c r="CT199" s="332"/>
      <c r="CU199" s="332"/>
      <c r="CV199" s="332"/>
      <c r="CW199" s="332"/>
      <c r="CX199" s="332"/>
      <c r="CY199" s="332"/>
      <c r="CZ199" s="332"/>
      <c r="DA199" s="332"/>
      <c r="DB199" s="332"/>
      <c r="DC199" s="332"/>
      <c r="DD199" s="332"/>
      <c r="DE199" s="332"/>
      <c r="DF199" s="332"/>
      <c r="DG199" s="332"/>
      <c r="DH199" s="332"/>
      <c r="DI199" s="332"/>
      <c r="DJ199" s="332"/>
      <c r="DK199" s="332"/>
      <c r="DL199" s="332"/>
      <c r="DM199" s="332"/>
      <c r="DN199" s="332"/>
      <c r="DO199" s="332"/>
      <c r="DP199" s="332"/>
      <c r="DQ199" s="332"/>
      <c r="DR199" s="332"/>
      <c r="DS199" s="332"/>
      <c r="DT199" s="332"/>
      <c r="DU199" s="332"/>
      <c r="DV199" s="332"/>
      <c r="DW199" s="332"/>
      <c r="DX199" s="332"/>
      <c r="DY199" s="332"/>
      <c r="DZ199" s="332"/>
      <c r="EA199" s="332"/>
      <c r="EB199" s="332"/>
      <c r="EC199" s="332"/>
      <c r="ED199" s="332"/>
      <c r="EE199" s="332"/>
      <c r="EF199" s="332"/>
      <c r="EG199" s="332"/>
      <c r="EH199" s="332"/>
      <c r="EI199" s="332"/>
      <c r="EJ199" s="332"/>
      <c r="EK199" s="332"/>
      <c r="EL199" s="332"/>
      <c r="EM199" s="332"/>
      <c r="EN199" s="332"/>
      <c r="EO199" s="332"/>
      <c r="EP199" s="332"/>
      <c r="EQ199" s="332"/>
      <c r="ER199" s="332"/>
      <c r="ES199" s="332"/>
      <c r="ET199" s="332"/>
      <c r="EU199" s="332"/>
      <c r="EV199" s="332"/>
      <c r="EW199" s="332"/>
      <c r="EX199" s="332"/>
      <c r="EY199" s="332"/>
      <c r="EZ199" s="332"/>
      <c r="FA199" s="332"/>
      <c r="FB199" s="332"/>
      <c r="FC199" s="332"/>
      <c r="FD199" s="332"/>
      <c r="FE199" s="332"/>
      <c r="FF199" s="332"/>
      <c r="FG199" s="332"/>
      <c r="FH199" s="332"/>
      <c r="FI199" s="332"/>
      <c r="FJ199" s="332"/>
    </row>
  </sheetData>
  <mergeCells count="1727">
    <mergeCell ref="A2:FJ2"/>
    <mergeCell ref="A3:GB3"/>
    <mergeCell ref="A4:GB4"/>
    <mergeCell ref="AC5:FJ5"/>
    <mergeCell ref="A7:AT7"/>
    <mergeCell ref="AU7:FJ7"/>
    <mergeCell ref="A8:F10"/>
    <mergeCell ref="G8:AC10"/>
    <mergeCell ref="AD8:AS10"/>
    <mergeCell ref="AT8:DM8"/>
    <mergeCell ref="DN8:EC10"/>
    <mergeCell ref="ED8:ES10"/>
    <mergeCell ref="ET8:FJ10"/>
    <mergeCell ref="FK8:FM10"/>
    <mergeCell ref="AT9:BJ10"/>
    <mergeCell ref="BK9:DM9"/>
    <mergeCell ref="BK10:CB10"/>
    <mergeCell ref="CC10:CU10"/>
    <mergeCell ref="CV10:DM10"/>
    <mergeCell ref="A11:F11"/>
    <mergeCell ref="G11:AC11"/>
    <mergeCell ref="AD11:AS11"/>
    <mergeCell ref="AT11:BJ11"/>
    <mergeCell ref="BK11:CB11"/>
    <mergeCell ref="CC11:CU11"/>
    <mergeCell ref="CV11:DM11"/>
    <mergeCell ref="DN11:EC11"/>
    <mergeCell ref="ED11:ES11"/>
    <mergeCell ref="ET11:FJ11"/>
    <mergeCell ref="FK11:FM11"/>
    <mergeCell ref="A12:FM12"/>
    <mergeCell ref="A13:F13"/>
    <mergeCell ref="G13:AC13"/>
    <mergeCell ref="AD13:AS13"/>
    <mergeCell ref="AT13:BJ13"/>
    <mergeCell ref="BK13:CB13"/>
    <mergeCell ref="CC13:CU13"/>
    <mergeCell ref="CV13:DM13"/>
    <mergeCell ref="DN13:EC13"/>
    <mergeCell ref="ED13:ES13"/>
    <mergeCell ref="ET13:FJ13"/>
    <mergeCell ref="FK13:FM13"/>
    <mergeCell ref="A14:F14"/>
    <mergeCell ref="G14:AC14"/>
    <mergeCell ref="AD14:AS14"/>
    <mergeCell ref="AT14:BJ14"/>
    <mergeCell ref="BK14:CB14"/>
    <mergeCell ref="CC14:CU14"/>
    <mergeCell ref="CV14:DM14"/>
    <mergeCell ref="DN14:EC14"/>
    <mergeCell ref="ED14:ES14"/>
    <mergeCell ref="ET14:FJ14"/>
    <mergeCell ref="FK14:FM14"/>
    <mergeCell ref="A15:F15"/>
    <mergeCell ref="G15:AC15"/>
    <mergeCell ref="AD15:AS15"/>
    <mergeCell ref="AT15:BJ15"/>
    <mergeCell ref="BK15:CB15"/>
    <mergeCell ref="CC15:CU15"/>
    <mergeCell ref="CV15:DM15"/>
    <mergeCell ref="DN15:EC15"/>
    <mergeCell ref="ED15:ES15"/>
    <mergeCell ref="ET15:FJ15"/>
    <mergeCell ref="FK15:FM15"/>
    <mergeCell ref="A16:F16"/>
    <mergeCell ref="G16:AC16"/>
    <mergeCell ref="AD16:AS16"/>
    <mergeCell ref="AT16:BJ16"/>
    <mergeCell ref="BK16:CB16"/>
    <mergeCell ref="CC16:CU16"/>
    <mergeCell ref="CV16:DM16"/>
    <mergeCell ref="DN16:EC16"/>
    <mergeCell ref="ED16:ES16"/>
    <mergeCell ref="ET16:FJ16"/>
    <mergeCell ref="FK16:FM16"/>
    <mergeCell ref="A17:AC17"/>
    <mergeCell ref="AD17:AS17"/>
    <mergeCell ref="AT17:BJ17"/>
    <mergeCell ref="BK17:CB17"/>
    <mergeCell ref="CC17:CU17"/>
    <mergeCell ref="CV17:DM17"/>
    <mergeCell ref="DN17:EC17"/>
    <mergeCell ref="ED17:ES17"/>
    <mergeCell ref="ET17:FJ17"/>
    <mergeCell ref="FK17:FM17"/>
    <mergeCell ref="FO17:FY17"/>
    <mergeCell ref="GV17:HD17"/>
    <mergeCell ref="A18:FJ18"/>
    <mergeCell ref="FK18:FM18"/>
    <mergeCell ref="FN18:GE18"/>
    <mergeCell ref="A19:F19"/>
    <mergeCell ref="G19:AC19"/>
    <mergeCell ref="AD19:AS19"/>
    <mergeCell ref="AT19:BJ19"/>
    <mergeCell ref="BK19:CB19"/>
    <mergeCell ref="CC19:CU19"/>
    <mergeCell ref="CV19:DM19"/>
    <mergeCell ref="DN19:EC19"/>
    <mergeCell ref="ED19:ES19"/>
    <mergeCell ref="ET19:FJ19"/>
    <mergeCell ref="FK19:FM19"/>
    <mergeCell ref="FP19:GU19"/>
    <mergeCell ref="A20:F20"/>
    <mergeCell ref="G20:AC20"/>
    <mergeCell ref="AD20:AS20"/>
    <mergeCell ref="AT20:BJ20"/>
    <mergeCell ref="BK20:CB20"/>
    <mergeCell ref="CC20:CU20"/>
    <mergeCell ref="CV20:DM20"/>
    <mergeCell ref="DN20:EC20"/>
    <mergeCell ref="ED20:ES20"/>
    <mergeCell ref="ET20:FJ20"/>
    <mergeCell ref="FK20:FM20"/>
    <mergeCell ref="FP20:GU20"/>
    <mergeCell ref="A21:F21"/>
    <mergeCell ref="G21:AC21"/>
    <mergeCell ref="AD21:AS21"/>
    <mergeCell ref="AT21:BJ21"/>
    <mergeCell ref="BK21:CB21"/>
    <mergeCell ref="CC21:CU21"/>
    <mergeCell ref="CV21:DM21"/>
    <mergeCell ref="DN21:EC21"/>
    <mergeCell ref="ED21:ES21"/>
    <mergeCell ref="ET21:FJ21"/>
    <mergeCell ref="FK21:FM21"/>
    <mergeCell ref="FP21:GU21"/>
    <mergeCell ref="A22:F22"/>
    <mergeCell ref="G22:AC22"/>
    <mergeCell ref="AD22:AS22"/>
    <mergeCell ref="AT22:BJ22"/>
    <mergeCell ref="BK22:CB22"/>
    <mergeCell ref="CC22:CU22"/>
    <mergeCell ref="CV22:DM22"/>
    <mergeCell ref="DN22:EC22"/>
    <mergeCell ref="ED22:ES22"/>
    <mergeCell ref="ET22:FJ22"/>
    <mergeCell ref="FK22:FM22"/>
    <mergeCell ref="FP22:GU22"/>
    <mergeCell ref="A23:F23"/>
    <mergeCell ref="G23:AC23"/>
    <mergeCell ref="AD23:AS23"/>
    <mergeCell ref="AT23:BJ23"/>
    <mergeCell ref="BK23:CB23"/>
    <mergeCell ref="CC23:CU23"/>
    <mergeCell ref="CV23:DM23"/>
    <mergeCell ref="DN23:EC23"/>
    <mergeCell ref="ED23:ES23"/>
    <mergeCell ref="ET23:FJ23"/>
    <mergeCell ref="FK23:FM23"/>
    <mergeCell ref="FP23:GU23"/>
    <mergeCell ref="A24:F24"/>
    <mergeCell ref="G24:AC24"/>
    <mergeCell ref="AD24:AS24"/>
    <mergeCell ref="AT24:BJ24"/>
    <mergeCell ref="BK24:CB24"/>
    <mergeCell ref="CC24:CU24"/>
    <mergeCell ref="CV24:DM24"/>
    <mergeCell ref="DN24:EC24"/>
    <mergeCell ref="ED24:ES24"/>
    <mergeCell ref="ET24:FJ24"/>
    <mergeCell ref="FK24:FM24"/>
    <mergeCell ref="FP24:GU24"/>
    <mergeCell ref="A25:F25"/>
    <mergeCell ref="G25:AC25"/>
    <mergeCell ref="AD25:AS25"/>
    <mergeCell ref="AT25:BJ25"/>
    <mergeCell ref="BK25:CB25"/>
    <mergeCell ref="CC25:CU25"/>
    <mergeCell ref="CV25:DM25"/>
    <mergeCell ref="DN25:EC25"/>
    <mergeCell ref="ED25:ES25"/>
    <mergeCell ref="ET25:FJ25"/>
    <mergeCell ref="FK25:FM25"/>
    <mergeCell ref="FP25:GU25"/>
    <mergeCell ref="A26:F26"/>
    <mergeCell ref="G26:AC26"/>
    <mergeCell ref="AD26:AS26"/>
    <mergeCell ref="AT26:BJ26"/>
    <mergeCell ref="BK26:CB26"/>
    <mergeCell ref="CC26:CU26"/>
    <mergeCell ref="CV26:DM26"/>
    <mergeCell ref="DN26:EC26"/>
    <mergeCell ref="ED26:ES26"/>
    <mergeCell ref="ET26:FJ26"/>
    <mergeCell ref="FK26:FM26"/>
    <mergeCell ref="FP26:GU26"/>
    <mergeCell ref="A27:F27"/>
    <mergeCell ref="G27:AC27"/>
    <mergeCell ref="AD27:AS27"/>
    <mergeCell ref="AT27:BJ27"/>
    <mergeCell ref="BK27:CB27"/>
    <mergeCell ref="CC27:CU27"/>
    <mergeCell ref="CV27:DM27"/>
    <mergeCell ref="DN27:EC27"/>
    <mergeCell ref="ED27:ES27"/>
    <mergeCell ref="ET27:FJ27"/>
    <mergeCell ref="FK27:FM27"/>
    <mergeCell ref="FP27:GU27"/>
    <mergeCell ref="A28:F28"/>
    <mergeCell ref="G28:AC28"/>
    <mergeCell ref="AD28:AS28"/>
    <mergeCell ref="AT28:BJ28"/>
    <mergeCell ref="BK28:CB28"/>
    <mergeCell ref="CC28:CU28"/>
    <mergeCell ref="CV28:DM28"/>
    <mergeCell ref="DN28:EC28"/>
    <mergeCell ref="ED28:ES28"/>
    <mergeCell ref="ET28:FJ28"/>
    <mergeCell ref="FK28:FM28"/>
    <mergeCell ref="FP28:GU28"/>
    <mergeCell ref="A29:F29"/>
    <mergeCell ref="G29:AC29"/>
    <mergeCell ref="AD29:AS29"/>
    <mergeCell ref="AT29:BJ29"/>
    <mergeCell ref="BK29:CB29"/>
    <mergeCell ref="CC29:CU29"/>
    <mergeCell ref="CV29:DM29"/>
    <mergeCell ref="DN29:EC29"/>
    <mergeCell ref="ED29:ES29"/>
    <mergeCell ref="ET29:FJ29"/>
    <mergeCell ref="FK29:FM29"/>
    <mergeCell ref="FP29:GU29"/>
    <mergeCell ref="A30:F30"/>
    <mergeCell ref="G30:AC30"/>
    <mergeCell ref="AD30:AS30"/>
    <mergeCell ref="AT30:BJ30"/>
    <mergeCell ref="BK30:CB30"/>
    <mergeCell ref="CC30:CU30"/>
    <mergeCell ref="CV30:DM30"/>
    <mergeCell ref="DN30:EC30"/>
    <mergeCell ref="ED30:ES30"/>
    <mergeCell ref="ET30:FJ30"/>
    <mergeCell ref="FK30:FM30"/>
    <mergeCell ref="FP30:GU30"/>
    <mergeCell ref="A31:F31"/>
    <mergeCell ref="G31:AC31"/>
    <mergeCell ref="AD31:AS31"/>
    <mergeCell ref="AT31:BJ31"/>
    <mergeCell ref="BK31:CB31"/>
    <mergeCell ref="CC31:CU31"/>
    <mergeCell ref="CV31:DM31"/>
    <mergeCell ref="DN31:EC31"/>
    <mergeCell ref="ED31:ES31"/>
    <mergeCell ref="ET31:FJ31"/>
    <mergeCell ref="FK31:FM31"/>
    <mergeCell ref="FO31:GU31"/>
    <mergeCell ref="A32:F32"/>
    <mergeCell ref="G32:AC32"/>
    <mergeCell ref="AD32:AS32"/>
    <mergeCell ref="AT32:BJ32"/>
    <mergeCell ref="BK32:CB32"/>
    <mergeCell ref="CC32:CU32"/>
    <mergeCell ref="CV32:DM32"/>
    <mergeCell ref="DN32:EC32"/>
    <mergeCell ref="ED32:ES32"/>
    <mergeCell ref="ET32:FJ32"/>
    <mergeCell ref="FK32:FM32"/>
    <mergeCell ref="FO32:FW32"/>
    <mergeCell ref="A33:F33"/>
    <mergeCell ref="G33:AC33"/>
    <mergeCell ref="AD33:AS33"/>
    <mergeCell ref="AT33:BJ33"/>
    <mergeCell ref="BK33:CB33"/>
    <mergeCell ref="CC33:CU33"/>
    <mergeCell ref="CV33:DM33"/>
    <mergeCell ref="DN33:EC33"/>
    <mergeCell ref="ED33:ES33"/>
    <mergeCell ref="ET33:FJ33"/>
    <mergeCell ref="FK33:FM33"/>
    <mergeCell ref="FO33:FT33"/>
    <mergeCell ref="A34:F34"/>
    <mergeCell ref="G34:AC34"/>
    <mergeCell ref="AD34:AS34"/>
    <mergeCell ref="AT34:BJ34"/>
    <mergeCell ref="BK34:CB34"/>
    <mergeCell ref="CC34:CU34"/>
    <mergeCell ref="CV34:DM34"/>
    <mergeCell ref="DN34:EC34"/>
    <mergeCell ref="ED34:ES34"/>
    <mergeCell ref="ET34:FJ34"/>
    <mergeCell ref="FK34:FM34"/>
    <mergeCell ref="FO34:FT34"/>
    <mergeCell ref="A35:F35"/>
    <mergeCell ref="G35:AC35"/>
    <mergeCell ref="AD35:AS35"/>
    <mergeCell ref="AT35:BJ35"/>
    <mergeCell ref="BK35:CB35"/>
    <mergeCell ref="CC35:CU35"/>
    <mergeCell ref="CV35:DM35"/>
    <mergeCell ref="DN35:EC35"/>
    <mergeCell ref="ED35:ES35"/>
    <mergeCell ref="ET35:FJ35"/>
    <mergeCell ref="FK35:FM35"/>
    <mergeCell ref="FO35:FT35"/>
    <mergeCell ref="A36:AC36"/>
    <mergeCell ref="AD36:AS36"/>
    <mergeCell ref="AT36:BJ36"/>
    <mergeCell ref="BK36:CB36"/>
    <mergeCell ref="CC36:CU36"/>
    <mergeCell ref="CV36:DM36"/>
    <mergeCell ref="DN36:EC36"/>
    <mergeCell ref="ED36:ES36"/>
    <mergeCell ref="ET36:FJ36"/>
    <mergeCell ref="FK36:FM36"/>
    <mergeCell ref="FO36:GU36"/>
    <mergeCell ref="GV36:HH36"/>
    <mergeCell ref="A37:FJ37"/>
    <mergeCell ref="FK37:FM37"/>
    <mergeCell ref="A38:F38"/>
    <mergeCell ref="G38:AC38"/>
    <mergeCell ref="AD38:AS38"/>
    <mergeCell ref="AT38:BJ38"/>
    <mergeCell ref="BK38:CB38"/>
    <mergeCell ref="CC38:CU38"/>
    <mergeCell ref="CV38:DM38"/>
    <mergeCell ref="DN38:EC38"/>
    <mergeCell ref="ED38:ES38"/>
    <mergeCell ref="ET38:FJ38"/>
    <mergeCell ref="FK38:FM38"/>
    <mergeCell ref="A39:F39"/>
    <mergeCell ref="G39:AC39"/>
    <mergeCell ref="AD39:AS39"/>
    <mergeCell ref="AT39:BJ39"/>
    <mergeCell ref="BK39:CB39"/>
    <mergeCell ref="CC39:CU39"/>
    <mergeCell ref="CV39:DM39"/>
    <mergeCell ref="DN39:EC39"/>
    <mergeCell ref="ED39:ES39"/>
    <mergeCell ref="ET39:FJ39"/>
    <mergeCell ref="FK39:FM39"/>
    <mergeCell ref="A40:F40"/>
    <mergeCell ref="G40:AC40"/>
    <mergeCell ref="AD40:AS40"/>
    <mergeCell ref="AT40:BJ40"/>
    <mergeCell ref="BK40:CB40"/>
    <mergeCell ref="CC40:CU40"/>
    <mergeCell ref="CV40:DM40"/>
    <mergeCell ref="DN40:EC40"/>
    <mergeCell ref="ED40:ES40"/>
    <mergeCell ref="ET40:FJ40"/>
    <mergeCell ref="FK40:FM40"/>
    <mergeCell ref="A41:F41"/>
    <mergeCell ref="G41:AC41"/>
    <mergeCell ref="AD41:AS41"/>
    <mergeCell ref="AT41:BJ41"/>
    <mergeCell ref="BK41:CB41"/>
    <mergeCell ref="CC41:CU41"/>
    <mergeCell ref="CV41:DM41"/>
    <mergeCell ref="DN41:EC41"/>
    <mergeCell ref="ED41:ES41"/>
    <mergeCell ref="ET41:FJ41"/>
    <mergeCell ref="FK41:FM41"/>
    <mergeCell ref="A42:F42"/>
    <mergeCell ref="G42:AC42"/>
    <mergeCell ref="AD42:AS42"/>
    <mergeCell ref="AT42:BJ42"/>
    <mergeCell ref="BK42:CB42"/>
    <mergeCell ref="CC42:CU42"/>
    <mergeCell ref="CV42:DM42"/>
    <mergeCell ref="DN42:EC42"/>
    <mergeCell ref="ED42:ES42"/>
    <mergeCell ref="ET42:FJ42"/>
    <mergeCell ref="FK42:FM42"/>
    <mergeCell ref="A43:F43"/>
    <mergeCell ref="G43:AC43"/>
    <mergeCell ref="AD43:AS43"/>
    <mergeCell ref="AT43:BJ43"/>
    <mergeCell ref="BK43:CB43"/>
    <mergeCell ref="CC43:CU43"/>
    <mergeCell ref="CV43:DM43"/>
    <mergeCell ref="DN43:EC43"/>
    <mergeCell ref="ED43:ES43"/>
    <mergeCell ref="ET43:FJ43"/>
    <mergeCell ref="FK43:FM43"/>
    <mergeCell ref="A44:F44"/>
    <mergeCell ref="G44:AC44"/>
    <mergeCell ref="AD44:AS44"/>
    <mergeCell ref="AT44:BJ44"/>
    <mergeCell ref="BK44:CB44"/>
    <mergeCell ref="CC44:CU44"/>
    <mergeCell ref="CV44:DM44"/>
    <mergeCell ref="DN44:EC44"/>
    <mergeCell ref="ED44:ES44"/>
    <mergeCell ref="ET44:FJ44"/>
    <mergeCell ref="FK44:FM44"/>
    <mergeCell ref="A45:F45"/>
    <mergeCell ref="G45:AC45"/>
    <mergeCell ref="AD45:AS45"/>
    <mergeCell ref="AT45:BJ45"/>
    <mergeCell ref="BK45:CB45"/>
    <mergeCell ref="CC45:CU45"/>
    <mergeCell ref="CV45:DM45"/>
    <mergeCell ref="DN45:EC45"/>
    <mergeCell ref="ED45:ES45"/>
    <mergeCell ref="ET45:FJ45"/>
    <mergeCell ref="FK45:FM45"/>
    <mergeCell ref="A46:F46"/>
    <mergeCell ref="G46:AC46"/>
    <mergeCell ref="AD46:AS46"/>
    <mergeCell ref="AT46:BJ46"/>
    <mergeCell ref="BK46:CB46"/>
    <mergeCell ref="CC46:CU46"/>
    <mergeCell ref="CV46:DM46"/>
    <mergeCell ref="DN46:EC46"/>
    <mergeCell ref="ED46:ES46"/>
    <mergeCell ref="ET46:FJ46"/>
    <mergeCell ref="FK46:FM46"/>
    <mergeCell ref="A47:F47"/>
    <mergeCell ref="G47:AC47"/>
    <mergeCell ref="AD47:AS47"/>
    <mergeCell ref="AT47:BJ47"/>
    <mergeCell ref="BK47:CB47"/>
    <mergeCell ref="CC47:CU47"/>
    <mergeCell ref="CV47:DM47"/>
    <mergeCell ref="DN47:EC47"/>
    <mergeCell ref="ED47:ES47"/>
    <mergeCell ref="ET47:FJ47"/>
    <mergeCell ref="FK47:FM47"/>
    <mergeCell ref="A48:F48"/>
    <mergeCell ref="G48:AC48"/>
    <mergeCell ref="AD48:AS48"/>
    <mergeCell ref="AT48:BJ48"/>
    <mergeCell ref="BK48:CB48"/>
    <mergeCell ref="CC48:CU48"/>
    <mergeCell ref="CV48:DM48"/>
    <mergeCell ref="DN48:EC48"/>
    <mergeCell ref="ED48:ES48"/>
    <mergeCell ref="ET48:FJ48"/>
    <mergeCell ref="FK48:FM48"/>
    <mergeCell ref="A49:F49"/>
    <mergeCell ref="G49:AC49"/>
    <mergeCell ref="AD49:AS49"/>
    <mergeCell ref="AT49:BJ49"/>
    <mergeCell ref="BK49:CB49"/>
    <mergeCell ref="CC49:CU49"/>
    <mergeCell ref="CV49:DM49"/>
    <mergeCell ref="DN49:EC49"/>
    <mergeCell ref="ED49:ES49"/>
    <mergeCell ref="ET49:FJ49"/>
    <mergeCell ref="FK49:FM49"/>
    <mergeCell ref="A50:F50"/>
    <mergeCell ref="G50:AC50"/>
    <mergeCell ref="AD50:AS50"/>
    <mergeCell ref="AT50:BJ50"/>
    <mergeCell ref="BK50:CB50"/>
    <mergeCell ref="CC50:CU50"/>
    <mergeCell ref="CV50:DM50"/>
    <mergeCell ref="DN50:EC50"/>
    <mergeCell ref="ED50:ES50"/>
    <mergeCell ref="ET50:FJ50"/>
    <mergeCell ref="FK50:FM50"/>
    <mergeCell ref="A51:F51"/>
    <mergeCell ref="G51:AC51"/>
    <mergeCell ref="AD51:AS51"/>
    <mergeCell ref="AT51:BJ51"/>
    <mergeCell ref="BK51:CB51"/>
    <mergeCell ref="CC51:CU51"/>
    <mergeCell ref="CV51:DM51"/>
    <mergeCell ref="DN51:EC51"/>
    <mergeCell ref="ED51:ES51"/>
    <mergeCell ref="ET51:FJ51"/>
    <mergeCell ref="FK51:FM51"/>
    <mergeCell ref="A52:F52"/>
    <mergeCell ref="G52:AC52"/>
    <mergeCell ref="AD52:AS52"/>
    <mergeCell ref="AT52:BJ52"/>
    <mergeCell ref="BK52:CB52"/>
    <mergeCell ref="CC52:CU52"/>
    <mergeCell ref="CV52:DM52"/>
    <mergeCell ref="DN52:EC52"/>
    <mergeCell ref="ED52:ES52"/>
    <mergeCell ref="ET52:FJ52"/>
    <mergeCell ref="FK52:FM52"/>
    <mergeCell ref="A53:F53"/>
    <mergeCell ref="G53:AC53"/>
    <mergeCell ref="AD53:AS53"/>
    <mergeCell ref="AT53:BJ53"/>
    <mergeCell ref="BK53:CB53"/>
    <mergeCell ref="CC53:CU53"/>
    <mergeCell ref="CV53:DM53"/>
    <mergeCell ref="DN53:EC53"/>
    <mergeCell ref="ED53:ES53"/>
    <mergeCell ref="ET53:FJ53"/>
    <mergeCell ref="FK53:FM53"/>
    <mergeCell ref="A54:F54"/>
    <mergeCell ref="G54:AC54"/>
    <mergeCell ref="AD54:AS54"/>
    <mergeCell ref="AT54:BJ54"/>
    <mergeCell ref="BK54:CB54"/>
    <mergeCell ref="CC54:CU54"/>
    <mergeCell ref="CV54:DM54"/>
    <mergeCell ref="DN54:EC54"/>
    <mergeCell ref="ED54:ES54"/>
    <mergeCell ref="ET54:FJ54"/>
    <mergeCell ref="FK54:FM54"/>
    <mergeCell ref="A55:F55"/>
    <mergeCell ref="G55:AC55"/>
    <mergeCell ref="AD55:AS55"/>
    <mergeCell ref="AT55:BJ55"/>
    <mergeCell ref="BK55:CB55"/>
    <mergeCell ref="CC55:CU55"/>
    <mergeCell ref="CV55:DM55"/>
    <mergeCell ref="DN55:EC55"/>
    <mergeCell ref="ED55:ES55"/>
    <mergeCell ref="ET55:FJ55"/>
    <mergeCell ref="FK55:FM55"/>
    <mergeCell ref="A56:F56"/>
    <mergeCell ref="G56:AC56"/>
    <mergeCell ref="AD56:AS56"/>
    <mergeCell ref="AT56:BJ56"/>
    <mergeCell ref="BK56:CB56"/>
    <mergeCell ref="CC56:CU56"/>
    <mergeCell ref="CV56:DM56"/>
    <mergeCell ref="DN56:EC56"/>
    <mergeCell ref="ED56:ES56"/>
    <mergeCell ref="ET56:FJ56"/>
    <mergeCell ref="FK56:FM56"/>
    <mergeCell ref="FP56:GU56"/>
    <mergeCell ref="A57:F57"/>
    <mergeCell ref="G57:AC57"/>
    <mergeCell ref="AD57:AS57"/>
    <mergeCell ref="AT57:BJ57"/>
    <mergeCell ref="BK57:CB57"/>
    <mergeCell ref="CC57:CU57"/>
    <mergeCell ref="CV57:DM57"/>
    <mergeCell ref="DN57:EC57"/>
    <mergeCell ref="ED57:ES57"/>
    <mergeCell ref="ET57:FJ57"/>
    <mergeCell ref="FK57:FM57"/>
    <mergeCell ref="FP57:GU57"/>
    <mergeCell ref="A58:AC58"/>
    <mergeCell ref="AD58:AS58"/>
    <mergeCell ref="AT58:BJ58"/>
    <mergeCell ref="BK58:CB58"/>
    <mergeCell ref="CC58:CU58"/>
    <mergeCell ref="CV58:DM58"/>
    <mergeCell ref="DN58:EC58"/>
    <mergeCell ref="ED58:ES58"/>
    <mergeCell ref="ET58:FJ58"/>
    <mergeCell ref="FK58:FM58"/>
    <mergeCell ref="FY58:GR58"/>
    <mergeCell ref="GT58:HE58"/>
    <mergeCell ref="A59:AC59"/>
    <mergeCell ref="AD59:AS59"/>
    <mergeCell ref="AT59:BJ59"/>
    <mergeCell ref="BK59:CB59"/>
    <mergeCell ref="CC59:CU59"/>
    <mergeCell ref="CV59:DM59"/>
    <mergeCell ref="DN59:EC59"/>
    <mergeCell ref="ED59:ES59"/>
    <mergeCell ref="ET59:FJ59"/>
    <mergeCell ref="FK59:FM59"/>
    <mergeCell ref="FO59:FZ59"/>
    <mergeCell ref="GY59:HQ59"/>
    <mergeCell ref="A60:FJ60"/>
    <mergeCell ref="A61:GB61"/>
    <mergeCell ref="A62:GB62"/>
    <mergeCell ref="AC63:FJ63"/>
    <mergeCell ref="A65:AT65"/>
    <mergeCell ref="AU65:FJ65"/>
    <mergeCell ref="A66:F68"/>
    <mergeCell ref="G66:AC68"/>
    <mergeCell ref="AD66:AS68"/>
    <mergeCell ref="AT66:DM66"/>
    <mergeCell ref="DN66:EC68"/>
    <mergeCell ref="ED66:ES68"/>
    <mergeCell ref="ET66:FJ68"/>
    <mergeCell ref="FK66:FM68"/>
    <mergeCell ref="AT67:BJ68"/>
    <mergeCell ref="BK67:DM67"/>
    <mergeCell ref="BK68:CB68"/>
    <mergeCell ref="CC68:CU68"/>
    <mergeCell ref="CV68:DM68"/>
    <mergeCell ref="A69:F69"/>
    <mergeCell ref="G69:AC69"/>
    <mergeCell ref="AD69:AS69"/>
    <mergeCell ref="AT69:BJ69"/>
    <mergeCell ref="BK69:CB69"/>
    <mergeCell ref="CC69:CU69"/>
    <mergeCell ref="CV69:DM69"/>
    <mergeCell ref="DN69:EC69"/>
    <mergeCell ref="ED69:ES69"/>
    <mergeCell ref="ET69:FJ69"/>
    <mergeCell ref="FK69:FM69"/>
    <mergeCell ref="A70:FJ70"/>
    <mergeCell ref="FK70:FM70"/>
    <mergeCell ref="A71:F71"/>
    <mergeCell ref="G71:AC71"/>
    <mergeCell ref="AD71:AS71"/>
    <mergeCell ref="AT71:BJ71"/>
    <mergeCell ref="BK71:CB71"/>
    <mergeCell ref="CC71:CU71"/>
    <mergeCell ref="CV71:DM71"/>
    <mergeCell ref="DN71:EC71"/>
    <mergeCell ref="ED71:ES71"/>
    <mergeCell ref="ET71:FJ71"/>
    <mergeCell ref="FK71:FM71"/>
    <mergeCell ref="FO71:FX71"/>
    <mergeCell ref="A72:AC72"/>
    <mergeCell ref="AD72:AS72"/>
    <mergeCell ref="AT72:BJ72"/>
    <mergeCell ref="BK72:CB72"/>
    <mergeCell ref="CC72:CU72"/>
    <mergeCell ref="CV72:DM72"/>
    <mergeCell ref="DN72:EC72"/>
    <mergeCell ref="ED72:ES72"/>
    <mergeCell ref="ET72:FJ72"/>
    <mergeCell ref="FK72:FM72"/>
    <mergeCell ref="A73:AC73"/>
    <mergeCell ref="AD73:AS73"/>
    <mergeCell ref="AT73:BJ73"/>
    <mergeCell ref="BK73:CB73"/>
    <mergeCell ref="CC73:CU73"/>
    <mergeCell ref="CV73:DM73"/>
    <mergeCell ref="DN73:EC73"/>
    <mergeCell ref="ED73:ES73"/>
    <mergeCell ref="ET73:FJ73"/>
    <mergeCell ref="FK73:FM73"/>
    <mergeCell ref="EU75:FJ75"/>
    <mergeCell ref="A77:FJ77"/>
    <mergeCell ref="A78:GB78"/>
    <mergeCell ref="A79:GB79"/>
    <mergeCell ref="AC80:FJ80"/>
    <mergeCell ref="A82:AT82"/>
    <mergeCell ref="AU82:FJ82"/>
    <mergeCell ref="A83:F85"/>
    <mergeCell ref="G83:AC85"/>
    <mergeCell ref="AD83:AS85"/>
    <mergeCell ref="AT83:DM83"/>
    <mergeCell ref="DN83:EC85"/>
    <mergeCell ref="ED83:ES85"/>
    <mergeCell ref="ET83:FJ85"/>
    <mergeCell ref="FK83:FM85"/>
    <mergeCell ref="AT84:BJ85"/>
    <mergeCell ref="BK84:DM84"/>
    <mergeCell ref="BK85:CB85"/>
    <mergeCell ref="CC85:CU85"/>
    <mergeCell ref="CV85:DM85"/>
    <mergeCell ref="A86:F86"/>
    <mergeCell ref="G86:AC86"/>
    <mergeCell ref="AD86:AS86"/>
    <mergeCell ref="AT86:BJ86"/>
    <mergeCell ref="BK86:CB86"/>
    <mergeCell ref="CC86:CU86"/>
    <mergeCell ref="CV86:DM86"/>
    <mergeCell ref="DN86:EC86"/>
    <mergeCell ref="ED86:ES86"/>
    <mergeCell ref="ET86:FJ86"/>
    <mergeCell ref="FK86:FM86"/>
    <mergeCell ref="A87:FM87"/>
    <mergeCell ref="A88:F88"/>
    <mergeCell ref="G88:AC88"/>
    <mergeCell ref="AD88:AS88"/>
    <mergeCell ref="AT88:BJ88"/>
    <mergeCell ref="BK88:CB88"/>
    <mergeCell ref="CC88:CU88"/>
    <mergeCell ref="CV88:DM88"/>
    <mergeCell ref="DN88:EC88"/>
    <mergeCell ref="ED88:ES88"/>
    <mergeCell ref="ET88:FJ88"/>
    <mergeCell ref="FK88:FM88"/>
    <mergeCell ref="A89:F89"/>
    <mergeCell ref="G89:AC89"/>
    <mergeCell ref="AD89:AS89"/>
    <mergeCell ref="AT89:BJ89"/>
    <mergeCell ref="BK89:CB89"/>
    <mergeCell ref="CC89:CU89"/>
    <mergeCell ref="CV89:DM89"/>
    <mergeCell ref="DN89:EC89"/>
    <mergeCell ref="ED89:ES89"/>
    <mergeCell ref="ET89:FJ89"/>
    <mergeCell ref="FK89:FM89"/>
    <mergeCell ref="A90:F90"/>
    <mergeCell ref="G90:AC90"/>
    <mergeCell ref="AD90:AS90"/>
    <mergeCell ref="AT90:BJ90"/>
    <mergeCell ref="BK90:CB90"/>
    <mergeCell ref="CC90:CU90"/>
    <mergeCell ref="CV90:DM90"/>
    <mergeCell ref="DN90:EC90"/>
    <mergeCell ref="ED90:ES90"/>
    <mergeCell ref="ET90:FJ90"/>
    <mergeCell ref="FK90:FM90"/>
    <mergeCell ref="A91:F91"/>
    <mergeCell ref="G91:AC91"/>
    <mergeCell ref="AD91:AS91"/>
    <mergeCell ref="AT91:BJ91"/>
    <mergeCell ref="BK91:CB91"/>
    <mergeCell ref="CC91:CU91"/>
    <mergeCell ref="CV91:DM91"/>
    <mergeCell ref="DN91:EC91"/>
    <mergeCell ref="ED91:ES91"/>
    <mergeCell ref="ET91:FJ91"/>
    <mergeCell ref="FK91:FM91"/>
    <mergeCell ref="A92:AC92"/>
    <mergeCell ref="AD92:AS92"/>
    <mergeCell ref="AT92:BJ92"/>
    <mergeCell ref="BK92:CB92"/>
    <mergeCell ref="CC92:CU92"/>
    <mergeCell ref="CV92:DM92"/>
    <mergeCell ref="DN92:EC92"/>
    <mergeCell ref="ED92:ES92"/>
    <mergeCell ref="ET92:FJ92"/>
    <mergeCell ref="FK92:FM92"/>
    <mergeCell ref="FO92:FY92"/>
    <mergeCell ref="GV92:HD92"/>
    <mergeCell ref="A93:FJ93"/>
    <mergeCell ref="FK93:FM93"/>
    <mergeCell ref="FN93:GE93"/>
    <mergeCell ref="A94:F94"/>
    <mergeCell ref="G94:AC94"/>
    <mergeCell ref="AD94:AS94"/>
    <mergeCell ref="AT94:BJ94"/>
    <mergeCell ref="BK94:CB94"/>
    <mergeCell ref="CC94:CU94"/>
    <mergeCell ref="CV94:DM94"/>
    <mergeCell ref="DN94:EC94"/>
    <mergeCell ref="ED94:ES94"/>
    <mergeCell ref="ET94:FJ94"/>
    <mergeCell ref="FK94:FM94"/>
    <mergeCell ref="FP94:GU94"/>
    <mergeCell ref="A95:F95"/>
    <mergeCell ref="G95:AC95"/>
    <mergeCell ref="AD95:AS95"/>
    <mergeCell ref="AT95:BJ95"/>
    <mergeCell ref="BK95:CB95"/>
    <mergeCell ref="CC95:CU95"/>
    <mergeCell ref="CV95:DM95"/>
    <mergeCell ref="DN95:EC95"/>
    <mergeCell ref="ED95:ES95"/>
    <mergeCell ref="ET95:FJ95"/>
    <mergeCell ref="FK95:FM95"/>
    <mergeCell ref="FP95:GU95"/>
    <mergeCell ref="A96:F96"/>
    <mergeCell ref="G96:AC96"/>
    <mergeCell ref="AD96:AS96"/>
    <mergeCell ref="AT96:BJ96"/>
    <mergeCell ref="BK96:CB96"/>
    <mergeCell ref="CC96:CU96"/>
    <mergeCell ref="CV96:DM96"/>
    <mergeCell ref="DN96:EC96"/>
    <mergeCell ref="ED96:ES96"/>
    <mergeCell ref="ET96:FJ96"/>
    <mergeCell ref="FK96:FM96"/>
    <mergeCell ref="FP96:GU96"/>
    <mergeCell ref="A97:F97"/>
    <mergeCell ref="G97:AC97"/>
    <mergeCell ref="AD97:AS97"/>
    <mergeCell ref="AT97:BJ97"/>
    <mergeCell ref="BK97:CB97"/>
    <mergeCell ref="CC97:CU97"/>
    <mergeCell ref="CV97:DM97"/>
    <mergeCell ref="DN97:EC97"/>
    <mergeCell ref="ED97:ES97"/>
    <mergeCell ref="ET97:FJ97"/>
    <mergeCell ref="FK97:FM97"/>
    <mergeCell ref="FP97:GU97"/>
    <mergeCell ref="A98:F98"/>
    <mergeCell ref="G98:AC98"/>
    <mergeCell ref="AD98:AS98"/>
    <mergeCell ref="AT98:BJ98"/>
    <mergeCell ref="BK98:CB98"/>
    <mergeCell ref="CC98:CU98"/>
    <mergeCell ref="CV98:DM98"/>
    <mergeCell ref="DN98:EC98"/>
    <mergeCell ref="ED98:ES98"/>
    <mergeCell ref="ET98:FJ98"/>
    <mergeCell ref="FK98:FM98"/>
    <mergeCell ref="FP98:GU98"/>
    <mergeCell ref="A99:F99"/>
    <mergeCell ref="G99:AC99"/>
    <mergeCell ref="AD99:AS99"/>
    <mergeCell ref="AT99:BJ99"/>
    <mergeCell ref="BK99:CB99"/>
    <mergeCell ref="CC99:CU99"/>
    <mergeCell ref="CV99:DM99"/>
    <mergeCell ref="DN99:EC99"/>
    <mergeCell ref="ED99:ES99"/>
    <mergeCell ref="ET99:FJ99"/>
    <mergeCell ref="FK99:FM99"/>
    <mergeCell ref="FP99:GU99"/>
    <mergeCell ref="A100:F100"/>
    <mergeCell ref="G100:AC100"/>
    <mergeCell ref="AD100:AS100"/>
    <mergeCell ref="AT100:BJ100"/>
    <mergeCell ref="BK100:CB100"/>
    <mergeCell ref="CC100:CU100"/>
    <mergeCell ref="CV100:DM100"/>
    <mergeCell ref="DN100:EC100"/>
    <mergeCell ref="ED100:ES100"/>
    <mergeCell ref="ET100:FJ100"/>
    <mergeCell ref="FK100:FM100"/>
    <mergeCell ref="FP100:GU100"/>
    <mergeCell ref="A101:F101"/>
    <mergeCell ref="G101:AC101"/>
    <mergeCell ref="AD101:AS101"/>
    <mergeCell ref="AT101:BJ101"/>
    <mergeCell ref="BK101:CB101"/>
    <mergeCell ref="CC101:CU101"/>
    <mergeCell ref="CV101:DM101"/>
    <mergeCell ref="DN101:EC101"/>
    <mergeCell ref="ED101:ES101"/>
    <mergeCell ref="ET101:FJ101"/>
    <mergeCell ref="FK101:FM101"/>
    <mergeCell ref="FP101:GU101"/>
    <mergeCell ref="A102:F102"/>
    <mergeCell ref="G102:AC102"/>
    <mergeCell ref="AD102:AS102"/>
    <mergeCell ref="AT102:BJ102"/>
    <mergeCell ref="BK102:CB102"/>
    <mergeCell ref="CC102:CU102"/>
    <mergeCell ref="CV102:DM102"/>
    <mergeCell ref="DN102:EC102"/>
    <mergeCell ref="ED102:ES102"/>
    <mergeCell ref="ET102:FJ102"/>
    <mergeCell ref="FK102:FM102"/>
    <mergeCell ref="FP102:GU102"/>
    <mergeCell ref="A103:F103"/>
    <mergeCell ref="G103:AC103"/>
    <mergeCell ref="AD103:AS103"/>
    <mergeCell ref="AT103:BJ103"/>
    <mergeCell ref="BK103:CB103"/>
    <mergeCell ref="CC103:CU103"/>
    <mergeCell ref="CV103:DM103"/>
    <mergeCell ref="DN103:EC103"/>
    <mergeCell ref="ED103:ES103"/>
    <mergeCell ref="ET103:FJ103"/>
    <mergeCell ref="FK103:FM103"/>
    <mergeCell ref="FP103:GU103"/>
    <mergeCell ref="A104:F104"/>
    <mergeCell ref="G104:AC104"/>
    <mergeCell ref="AD104:AS104"/>
    <mergeCell ref="AT104:BJ104"/>
    <mergeCell ref="BK104:CB104"/>
    <mergeCell ref="CC104:CU104"/>
    <mergeCell ref="CV104:DM104"/>
    <mergeCell ref="DN104:EC104"/>
    <mergeCell ref="ED104:ES104"/>
    <mergeCell ref="ET104:FJ104"/>
    <mergeCell ref="FK104:FM104"/>
    <mergeCell ref="FP104:GU104"/>
    <mergeCell ref="A105:F105"/>
    <mergeCell ref="G105:AC105"/>
    <mergeCell ref="AD105:AS105"/>
    <mergeCell ref="AT105:BJ105"/>
    <mergeCell ref="BK105:CB105"/>
    <mergeCell ref="CC105:CU105"/>
    <mergeCell ref="CV105:DM105"/>
    <mergeCell ref="DN105:EC105"/>
    <mergeCell ref="ED105:ES105"/>
    <mergeCell ref="ET105:FJ105"/>
    <mergeCell ref="FK105:FM105"/>
    <mergeCell ref="FP105:GU105"/>
    <mergeCell ref="A106:F106"/>
    <mergeCell ref="G106:AC106"/>
    <mergeCell ref="AD106:AS106"/>
    <mergeCell ref="AT106:BJ106"/>
    <mergeCell ref="BK106:CB106"/>
    <mergeCell ref="CC106:CU106"/>
    <mergeCell ref="CV106:DM106"/>
    <mergeCell ref="DN106:EC106"/>
    <mergeCell ref="ED106:ES106"/>
    <mergeCell ref="ET106:FJ106"/>
    <mergeCell ref="FK106:FM106"/>
    <mergeCell ref="FO106:GU106"/>
    <mergeCell ref="A107:F107"/>
    <mergeCell ref="G107:AC107"/>
    <mergeCell ref="AD107:AS107"/>
    <mergeCell ref="AT107:BJ107"/>
    <mergeCell ref="BK107:CB107"/>
    <mergeCell ref="CC107:CU107"/>
    <mergeCell ref="CV107:DM107"/>
    <mergeCell ref="DN107:EC107"/>
    <mergeCell ref="ED107:ES107"/>
    <mergeCell ref="ET107:FJ107"/>
    <mergeCell ref="FK107:FM107"/>
    <mergeCell ref="FO107:FW107"/>
    <mergeCell ref="A108:F108"/>
    <mergeCell ref="G108:AC108"/>
    <mergeCell ref="AD108:AS108"/>
    <mergeCell ref="AT108:BJ108"/>
    <mergeCell ref="BK108:CB108"/>
    <mergeCell ref="CC108:CU108"/>
    <mergeCell ref="CV108:DM108"/>
    <mergeCell ref="DN108:EC108"/>
    <mergeCell ref="ED108:ES108"/>
    <mergeCell ref="ET108:FJ108"/>
    <mergeCell ref="FK108:FM108"/>
    <mergeCell ref="FO108:FT108"/>
    <mergeCell ref="A109:F109"/>
    <mergeCell ref="G109:AC109"/>
    <mergeCell ref="AD109:AS109"/>
    <mergeCell ref="AT109:BJ109"/>
    <mergeCell ref="BK109:CB109"/>
    <mergeCell ref="CC109:CU109"/>
    <mergeCell ref="CV109:DM109"/>
    <mergeCell ref="DN109:EC109"/>
    <mergeCell ref="ED109:ES109"/>
    <mergeCell ref="ET109:FJ109"/>
    <mergeCell ref="FK109:FM109"/>
    <mergeCell ref="FO109:FT109"/>
    <mergeCell ref="A110:F110"/>
    <mergeCell ref="G110:AC110"/>
    <mergeCell ref="AD110:AS110"/>
    <mergeCell ref="AT110:BJ110"/>
    <mergeCell ref="BK110:CB110"/>
    <mergeCell ref="CC110:CU110"/>
    <mergeCell ref="CV110:DM110"/>
    <mergeCell ref="DN110:EC110"/>
    <mergeCell ref="ED110:ES110"/>
    <mergeCell ref="ET110:FJ110"/>
    <mergeCell ref="FK110:FM110"/>
    <mergeCell ref="FO110:FT110"/>
    <mergeCell ref="A111:AC111"/>
    <mergeCell ref="AD111:AS111"/>
    <mergeCell ref="AT111:BJ111"/>
    <mergeCell ref="BK111:CB111"/>
    <mergeCell ref="CC111:CU111"/>
    <mergeCell ref="CV111:DM111"/>
    <mergeCell ref="DN111:EC111"/>
    <mergeCell ref="ED111:ES111"/>
    <mergeCell ref="ET111:FJ111"/>
    <mergeCell ref="FK111:FM111"/>
    <mergeCell ref="FO111:GU111"/>
    <mergeCell ref="GV111:HH111"/>
    <mergeCell ref="A112:FJ112"/>
    <mergeCell ref="FK112:FM112"/>
    <mergeCell ref="A113:F113"/>
    <mergeCell ref="G113:AC113"/>
    <mergeCell ref="AD113:AS113"/>
    <mergeCell ref="AT113:BJ113"/>
    <mergeCell ref="BK113:CB113"/>
    <mergeCell ref="CC113:CU113"/>
    <mergeCell ref="CV113:DM113"/>
    <mergeCell ref="DN113:EC113"/>
    <mergeCell ref="ED113:ES113"/>
    <mergeCell ref="ET113:FJ113"/>
    <mergeCell ref="FK113:FM113"/>
    <mergeCell ref="A114:F114"/>
    <mergeCell ref="G114:AC114"/>
    <mergeCell ref="AD114:AS114"/>
    <mergeCell ref="AT114:BJ114"/>
    <mergeCell ref="BK114:CB114"/>
    <mergeCell ref="CC114:CU114"/>
    <mergeCell ref="CV114:DM114"/>
    <mergeCell ref="DN114:EC114"/>
    <mergeCell ref="ED114:ES114"/>
    <mergeCell ref="ET114:FJ114"/>
    <mergeCell ref="FK114:FM114"/>
    <mergeCell ref="A115:F115"/>
    <mergeCell ref="G115:AC115"/>
    <mergeCell ref="AD115:AS115"/>
    <mergeCell ref="AT115:BJ115"/>
    <mergeCell ref="BK115:CB115"/>
    <mergeCell ref="CC115:CU115"/>
    <mergeCell ref="CV115:DM115"/>
    <mergeCell ref="DN115:EC115"/>
    <mergeCell ref="ED115:ES115"/>
    <mergeCell ref="ET115:FJ115"/>
    <mergeCell ref="FK115:FM115"/>
    <mergeCell ref="A116:F116"/>
    <mergeCell ref="G116:AC116"/>
    <mergeCell ref="AD116:AS116"/>
    <mergeCell ref="AT116:BJ116"/>
    <mergeCell ref="BK116:CB116"/>
    <mergeCell ref="CC116:CU116"/>
    <mergeCell ref="CV116:DM116"/>
    <mergeCell ref="DN116:EC116"/>
    <mergeCell ref="ED116:ES116"/>
    <mergeCell ref="ET116:FJ116"/>
    <mergeCell ref="FK116:FM116"/>
    <mergeCell ref="A117:F117"/>
    <mergeCell ref="G117:AC117"/>
    <mergeCell ref="AD117:AS117"/>
    <mergeCell ref="AT117:BJ117"/>
    <mergeCell ref="BK117:CB117"/>
    <mergeCell ref="CC117:CU117"/>
    <mergeCell ref="CV117:DM117"/>
    <mergeCell ref="DN117:EC117"/>
    <mergeCell ref="ED117:ES117"/>
    <mergeCell ref="ET117:FJ117"/>
    <mergeCell ref="FK117:FM117"/>
    <mergeCell ref="A118:F118"/>
    <mergeCell ref="G118:AC118"/>
    <mergeCell ref="AD118:AS118"/>
    <mergeCell ref="AT118:BJ118"/>
    <mergeCell ref="BK118:CB118"/>
    <mergeCell ref="CC118:CU118"/>
    <mergeCell ref="CV118:DM118"/>
    <mergeCell ref="DN118:EC118"/>
    <mergeCell ref="ED118:ES118"/>
    <mergeCell ref="ET118:FJ118"/>
    <mergeCell ref="FK118:FM118"/>
    <mergeCell ref="A119:F119"/>
    <mergeCell ref="G119:AC119"/>
    <mergeCell ref="AD119:AS119"/>
    <mergeCell ref="AT119:BJ119"/>
    <mergeCell ref="BK119:CB119"/>
    <mergeCell ref="CC119:CU119"/>
    <mergeCell ref="CV119:DM119"/>
    <mergeCell ref="DN119:EC119"/>
    <mergeCell ref="ED119:ES119"/>
    <mergeCell ref="ET119:FJ119"/>
    <mergeCell ref="FK119:FM119"/>
    <mergeCell ref="A120:F120"/>
    <mergeCell ref="G120:AC120"/>
    <mergeCell ref="AD120:AS120"/>
    <mergeCell ref="AT120:BJ120"/>
    <mergeCell ref="BK120:CB120"/>
    <mergeCell ref="CC120:CU120"/>
    <mergeCell ref="CV120:DM120"/>
    <mergeCell ref="DN120:EC120"/>
    <mergeCell ref="ED120:ES120"/>
    <mergeCell ref="ET120:FJ120"/>
    <mergeCell ref="FK120:FM120"/>
    <mergeCell ref="A121:F121"/>
    <mergeCell ref="G121:AC121"/>
    <mergeCell ref="AD121:AS121"/>
    <mergeCell ref="AT121:BJ121"/>
    <mergeCell ref="BK121:CB121"/>
    <mergeCell ref="CC121:CU121"/>
    <mergeCell ref="CV121:DM121"/>
    <mergeCell ref="DN121:EC121"/>
    <mergeCell ref="ED121:ES121"/>
    <mergeCell ref="ET121:FJ121"/>
    <mergeCell ref="FK121:FM121"/>
    <mergeCell ref="A122:F122"/>
    <mergeCell ref="G122:AC122"/>
    <mergeCell ref="AD122:AS122"/>
    <mergeCell ref="AT122:BJ122"/>
    <mergeCell ref="BK122:CB122"/>
    <mergeCell ref="CC122:CU122"/>
    <mergeCell ref="CV122:DM122"/>
    <mergeCell ref="DN122:EC122"/>
    <mergeCell ref="ED122:ES122"/>
    <mergeCell ref="ET122:FJ122"/>
    <mergeCell ref="FK122:FM122"/>
    <mergeCell ref="A123:F123"/>
    <mergeCell ref="G123:AC123"/>
    <mergeCell ref="AD123:AS123"/>
    <mergeCell ref="AT123:BJ123"/>
    <mergeCell ref="BK123:CB123"/>
    <mergeCell ref="CC123:CU123"/>
    <mergeCell ref="CV123:DM123"/>
    <mergeCell ref="DN123:EC123"/>
    <mergeCell ref="ED123:ES123"/>
    <mergeCell ref="ET123:FJ123"/>
    <mergeCell ref="FK123:FM123"/>
    <mergeCell ref="A124:F124"/>
    <mergeCell ref="G124:AC124"/>
    <mergeCell ref="AD124:AS124"/>
    <mergeCell ref="AT124:BJ124"/>
    <mergeCell ref="BK124:CB124"/>
    <mergeCell ref="CC124:CU124"/>
    <mergeCell ref="CV124:DM124"/>
    <mergeCell ref="DN124:EC124"/>
    <mergeCell ref="ED124:ES124"/>
    <mergeCell ref="ET124:FJ124"/>
    <mergeCell ref="FK124:FM124"/>
    <mergeCell ref="A125:F125"/>
    <mergeCell ref="G125:AC125"/>
    <mergeCell ref="AD125:AS125"/>
    <mergeCell ref="AT125:BJ125"/>
    <mergeCell ref="BK125:CB125"/>
    <mergeCell ref="CC125:CU125"/>
    <mergeCell ref="CV125:DM125"/>
    <mergeCell ref="DN125:EC125"/>
    <mergeCell ref="ED125:ES125"/>
    <mergeCell ref="ET125:FJ125"/>
    <mergeCell ref="FK125:FM125"/>
    <mergeCell ref="A126:F126"/>
    <mergeCell ref="G126:AC126"/>
    <mergeCell ref="AD126:AS126"/>
    <mergeCell ref="AT126:BJ126"/>
    <mergeCell ref="BK126:CB126"/>
    <mergeCell ref="CC126:CU126"/>
    <mergeCell ref="CV126:DM126"/>
    <mergeCell ref="DN126:EC126"/>
    <mergeCell ref="ED126:ES126"/>
    <mergeCell ref="ET126:FJ126"/>
    <mergeCell ref="FK126:FM126"/>
    <mergeCell ref="A127:F127"/>
    <mergeCell ref="G127:AC127"/>
    <mergeCell ref="AD127:AS127"/>
    <mergeCell ref="AT127:BJ127"/>
    <mergeCell ref="BK127:CB127"/>
    <mergeCell ref="CC127:CU127"/>
    <mergeCell ref="CV127:DM127"/>
    <mergeCell ref="DN127:EC127"/>
    <mergeCell ref="ED127:ES127"/>
    <mergeCell ref="ET127:FJ127"/>
    <mergeCell ref="FK127:FM127"/>
    <mergeCell ref="A128:F128"/>
    <mergeCell ref="G128:AC128"/>
    <mergeCell ref="AD128:AS128"/>
    <mergeCell ref="AT128:BJ128"/>
    <mergeCell ref="BK128:CB128"/>
    <mergeCell ref="CC128:CU128"/>
    <mergeCell ref="CV128:DM128"/>
    <mergeCell ref="DN128:EC128"/>
    <mergeCell ref="ED128:ES128"/>
    <mergeCell ref="ET128:FJ128"/>
    <mergeCell ref="FK128:FM128"/>
    <mergeCell ref="A129:F129"/>
    <mergeCell ref="G129:AC129"/>
    <mergeCell ref="AD129:AS129"/>
    <mergeCell ref="AT129:BJ129"/>
    <mergeCell ref="BK129:CB129"/>
    <mergeCell ref="CC129:CU129"/>
    <mergeCell ref="CV129:DM129"/>
    <mergeCell ref="DN129:EC129"/>
    <mergeCell ref="ED129:ES129"/>
    <mergeCell ref="ET129:FJ129"/>
    <mergeCell ref="FK129:FM129"/>
    <mergeCell ref="A130:F130"/>
    <mergeCell ref="G130:AC130"/>
    <mergeCell ref="AD130:AS130"/>
    <mergeCell ref="AT130:BJ130"/>
    <mergeCell ref="BK130:CB130"/>
    <mergeCell ref="CC130:CU130"/>
    <mergeCell ref="CV130:DM130"/>
    <mergeCell ref="DN130:EC130"/>
    <mergeCell ref="ED130:ES130"/>
    <mergeCell ref="ET130:FJ130"/>
    <mergeCell ref="FK130:FM130"/>
    <mergeCell ref="A131:F131"/>
    <mergeCell ref="G131:AC131"/>
    <mergeCell ref="AD131:AS131"/>
    <mergeCell ref="AT131:BJ131"/>
    <mergeCell ref="BK131:CB131"/>
    <mergeCell ref="CC131:CU131"/>
    <mergeCell ref="CV131:DM131"/>
    <mergeCell ref="DN131:EC131"/>
    <mergeCell ref="ED131:ES131"/>
    <mergeCell ref="ET131:FJ131"/>
    <mergeCell ref="FK131:FM131"/>
    <mergeCell ref="FP131:GU131"/>
    <mergeCell ref="A132:F132"/>
    <mergeCell ref="G132:AC132"/>
    <mergeCell ref="AD132:AS132"/>
    <mergeCell ref="AT132:BJ132"/>
    <mergeCell ref="BK132:CB132"/>
    <mergeCell ref="CC132:CU132"/>
    <mergeCell ref="CV132:DM132"/>
    <mergeCell ref="DN132:EC132"/>
    <mergeCell ref="ED132:ES132"/>
    <mergeCell ref="ET132:FJ132"/>
    <mergeCell ref="FK132:FM132"/>
    <mergeCell ref="FP132:GU132"/>
    <mergeCell ref="A133:AC133"/>
    <mergeCell ref="AD133:AS133"/>
    <mergeCell ref="AT133:BJ133"/>
    <mergeCell ref="BK133:CB133"/>
    <mergeCell ref="CC133:CU133"/>
    <mergeCell ref="CV133:DM133"/>
    <mergeCell ref="DN133:EC133"/>
    <mergeCell ref="ED133:ES133"/>
    <mergeCell ref="ET133:FJ133"/>
    <mergeCell ref="FK133:FM133"/>
    <mergeCell ref="FY133:GR133"/>
    <mergeCell ref="GT133:HE133"/>
    <mergeCell ref="A134:AC134"/>
    <mergeCell ref="AD134:AS134"/>
    <mergeCell ref="AT134:BJ134"/>
    <mergeCell ref="BK134:CB134"/>
    <mergeCell ref="CC134:CU134"/>
    <mergeCell ref="CV134:DM134"/>
    <mergeCell ref="DN134:EC134"/>
    <mergeCell ref="ED134:ES134"/>
    <mergeCell ref="ET134:FJ134"/>
    <mergeCell ref="FK134:FM134"/>
    <mergeCell ref="FO134:FZ134"/>
    <mergeCell ref="GY134:HQ134"/>
    <mergeCell ref="A136:FJ136"/>
    <mergeCell ref="A137:GB137"/>
    <mergeCell ref="A138:GB138"/>
    <mergeCell ref="AC139:FJ139"/>
    <mergeCell ref="A141:AT141"/>
    <mergeCell ref="AU141:FJ141"/>
    <mergeCell ref="A142:F144"/>
    <mergeCell ref="G142:AC144"/>
    <mergeCell ref="AD142:AS144"/>
    <mergeCell ref="AT142:DM142"/>
    <mergeCell ref="DN142:EC144"/>
    <mergeCell ref="ED142:ES144"/>
    <mergeCell ref="ET142:FJ144"/>
    <mergeCell ref="FK142:FM144"/>
    <mergeCell ref="AT143:BJ144"/>
    <mergeCell ref="BK143:DM143"/>
    <mergeCell ref="BK144:CB144"/>
    <mergeCell ref="CC144:CU144"/>
    <mergeCell ref="CV144:DM144"/>
    <mergeCell ref="A145:F145"/>
    <mergeCell ref="G145:AC145"/>
    <mergeCell ref="AD145:AS145"/>
    <mergeCell ref="AT145:BJ145"/>
    <mergeCell ref="BK145:CB145"/>
    <mergeCell ref="CC145:CU145"/>
    <mergeCell ref="CV145:DM145"/>
    <mergeCell ref="DN145:EC145"/>
    <mergeCell ref="ED145:ES145"/>
    <mergeCell ref="ET145:FJ145"/>
    <mergeCell ref="FK145:FM145"/>
    <mergeCell ref="A146:FM146"/>
    <mergeCell ref="A147:F147"/>
    <mergeCell ref="G147:AC147"/>
    <mergeCell ref="AD147:AS147"/>
    <mergeCell ref="AT147:BJ147"/>
    <mergeCell ref="BK147:CB147"/>
    <mergeCell ref="CC147:CU147"/>
    <mergeCell ref="CV147:DM147"/>
    <mergeCell ref="DN147:EC147"/>
    <mergeCell ref="ED147:ES147"/>
    <mergeCell ref="ET147:FJ147"/>
    <mergeCell ref="FK147:FM147"/>
    <mergeCell ref="A148:F148"/>
    <mergeCell ref="G148:AC148"/>
    <mergeCell ref="AD148:AS148"/>
    <mergeCell ref="AT148:BJ148"/>
    <mergeCell ref="BK148:CB148"/>
    <mergeCell ref="CC148:CU148"/>
    <mergeCell ref="CV148:DM148"/>
    <mergeCell ref="DN148:EC148"/>
    <mergeCell ref="ED148:ES148"/>
    <mergeCell ref="ET148:FJ148"/>
    <mergeCell ref="FK148:FM148"/>
    <mergeCell ref="A149:F149"/>
    <mergeCell ref="G149:AC149"/>
    <mergeCell ref="AD149:AS149"/>
    <mergeCell ref="AT149:BJ149"/>
    <mergeCell ref="BK149:CB149"/>
    <mergeCell ref="CC149:CU149"/>
    <mergeCell ref="CV149:DM149"/>
    <mergeCell ref="DN149:EC149"/>
    <mergeCell ref="ED149:ES149"/>
    <mergeCell ref="ET149:FJ149"/>
    <mergeCell ref="FK149:FM149"/>
    <mergeCell ref="A150:F150"/>
    <mergeCell ref="G150:AC150"/>
    <mergeCell ref="AD150:AS150"/>
    <mergeCell ref="AT150:BJ150"/>
    <mergeCell ref="BK150:CB150"/>
    <mergeCell ref="CC150:CU150"/>
    <mergeCell ref="CV150:DM150"/>
    <mergeCell ref="DN150:EC150"/>
    <mergeCell ref="ED150:ES150"/>
    <mergeCell ref="ET150:FJ150"/>
    <mergeCell ref="FK150:FM150"/>
    <mergeCell ref="A151:AC151"/>
    <mergeCell ref="AD151:AS151"/>
    <mergeCell ref="AT151:BJ151"/>
    <mergeCell ref="BK151:CB151"/>
    <mergeCell ref="CC151:CU151"/>
    <mergeCell ref="CV151:DM151"/>
    <mergeCell ref="DN151:EC151"/>
    <mergeCell ref="ED151:ES151"/>
    <mergeCell ref="ET151:FJ151"/>
    <mergeCell ref="FK151:FM151"/>
    <mergeCell ref="FO151:FY151"/>
    <mergeCell ref="GV151:HD151"/>
    <mergeCell ref="A152:FJ152"/>
    <mergeCell ref="FK152:FM152"/>
    <mergeCell ref="FN152:GE152"/>
    <mergeCell ref="A153:F153"/>
    <mergeCell ref="G153:AC153"/>
    <mergeCell ref="AD153:AS153"/>
    <mergeCell ref="AT153:BJ153"/>
    <mergeCell ref="BK153:CB153"/>
    <mergeCell ref="CC153:CU153"/>
    <mergeCell ref="CV153:DM153"/>
    <mergeCell ref="DN153:EC153"/>
    <mergeCell ref="ED153:ES153"/>
    <mergeCell ref="ET153:FJ153"/>
    <mergeCell ref="FK153:FM153"/>
    <mergeCell ref="FP153:GU153"/>
    <mergeCell ref="A154:F154"/>
    <mergeCell ref="G154:AC154"/>
    <mergeCell ref="AD154:AS154"/>
    <mergeCell ref="AT154:BJ154"/>
    <mergeCell ref="BK154:CB154"/>
    <mergeCell ref="CC154:CU154"/>
    <mergeCell ref="CV154:DM154"/>
    <mergeCell ref="DN154:EC154"/>
    <mergeCell ref="ED154:ES154"/>
    <mergeCell ref="ET154:FJ154"/>
    <mergeCell ref="FK154:FM154"/>
    <mergeCell ref="FP154:GU154"/>
    <mergeCell ref="A155:F155"/>
    <mergeCell ref="G155:AC155"/>
    <mergeCell ref="AD155:AS155"/>
    <mergeCell ref="AT155:BJ155"/>
    <mergeCell ref="BK155:CB155"/>
    <mergeCell ref="CC155:CU155"/>
    <mergeCell ref="CV155:DM155"/>
    <mergeCell ref="DN155:EC155"/>
    <mergeCell ref="ED155:ES155"/>
    <mergeCell ref="ET155:FJ155"/>
    <mergeCell ref="FK155:FM155"/>
    <mergeCell ref="FP155:GU155"/>
    <mergeCell ref="A156:F156"/>
    <mergeCell ref="G156:AC156"/>
    <mergeCell ref="AD156:AS156"/>
    <mergeCell ref="AT156:BJ156"/>
    <mergeCell ref="BK156:CB156"/>
    <mergeCell ref="CC156:CU156"/>
    <mergeCell ref="CV156:DM156"/>
    <mergeCell ref="DN156:EC156"/>
    <mergeCell ref="ED156:ES156"/>
    <mergeCell ref="ET156:FJ156"/>
    <mergeCell ref="FK156:FM156"/>
    <mergeCell ref="FP156:GU156"/>
    <mergeCell ref="A157:F157"/>
    <mergeCell ref="G157:AC157"/>
    <mergeCell ref="AD157:AS157"/>
    <mergeCell ref="AT157:BJ157"/>
    <mergeCell ref="BK157:CB157"/>
    <mergeCell ref="CC157:CU157"/>
    <mergeCell ref="CV157:DM157"/>
    <mergeCell ref="DN157:EC157"/>
    <mergeCell ref="ED157:ES157"/>
    <mergeCell ref="ET157:FJ157"/>
    <mergeCell ref="FK157:FM157"/>
    <mergeCell ref="FP157:GU157"/>
    <mergeCell ref="A158:F158"/>
    <mergeCell ref="G158:AC158"/>
    <mergeCell ref="AD158:AS158"/>
    <mergeCell ref="AT158:BJ158"/>
    <mergeCell ref="BK158:CB158"/>
    <mergeCell ref="CC158:CU158"/>
    <mergeCell ref="CV158:DM158"/>
    <mergeCell ref="DN158:EC158"/>
    <mergeCell ref="ED158:ES158"/>
    <mergeCell ref="ET158:FJ158"/>
    <mergeCell ref="FK158:FM158"/>
    <mergeCell ref="FP158:GU158"/>
    <mergeCell ref="A159:F159"/>
    <mergeCell ref="G159:AC159"/>
    <mergeCell ref="AD159:AS159"/>
    <mergeCell ref="AT159:BJ159"/>
    <mergeCell ref="BK159:CB159"/>
    <mergeCell ref="CC159:CU159"/>
    <mergeCell ref="CV159:DM159"/>
    <mergeCell ref="DN159:EC159"/>
    <mergeCell ref="ED159:ES159"/>
    <mergeCell ref="ET159:FJ159"/>
    <mergeCell ref="FK159:FM159"/>
    <mergeCell ref="FP159:GU159"/>
    <mergeCell ref="A160:F160"/>
    <mergeCell ref="G160:AC160"/>
    <mergeCell ref="AD160:AS160"/>
    <mergeCell ref="AT160:BJ160"/>
    <mergeCell ref="BK160:CB160"/>
    <mergeCell ref="CC160:CU160"/>
    <mergeCell ref="CV160:DM160"/>
    <mergeCell ref="DN160:EC160"/>
    <mergeCell ref="ED160:ES160"/>
    <mergeCell ref="ET160:FJ160"/>
    <mergeCell ref="FK160:FM160"/>
    <mergeCell ref="FP160:GU160"/>
    <mergeCell ref="A161:F161"/>
    <mergeCell ref="G161:AC161"/>
    <mergeCell ref="AD161:AS161"/>
    <mergeCell ref="AT161:BJ161"/>
    <mergeCell ref="BK161:CB161"/>
    <mergeCell ref="CC161:CU161"/>
    <mergeCell ref="CV161:DM161"/>
    <mergeCell ref="DN161:EC161"/>
    <mergeCell ref="ED161:ES161"/>
    <mergeCell ref="ET161:FJ161"/>
    <mergeCell ref="FK161:FM161"/>
    <mergeCell ref="FP161:GU161"/>
    <mergeCell ref="A162:F162"/>
    <mergeCell ref="G162:AC162"/>
    <mergeCell ref="AD162:AS162"/>
    <mergeCell ref="AT162:BJ162"/>
    <mergeCell ref="BK162:CB162"/>
    <mergeCell ref="CC162:CU162"/>
    <mergeCell ref="CV162:DM162"/>
    <mergeCell ref="DN162:EC162"/>
    <mergeCell ref="ED162:ES162"/>
    <mergeCell ref="ET162:FJ162"/>
    <mergeCell ref="FK162:FM162"/>
    <mergeCell ref="FP162:GU162"/>
    <mergeCell ref="A163:F163"/>
    <mergeCell ref="G163:AC163"/>
    <mergeCell ref="AD163:AS163"/>
    <mergeCell ref="AT163:BJ163"/>
    <mergeCell ref="BK163:CB163"/>
    <mergeCell ref="CC163:CU163"/>
    <mergeCell ref="CV163:DM163"/>
    <mergeCell ref="DN163:EC163"/>
    <mergeCell ref="ED163:ES163"/>
    <mergeCell ref="ET163:FJ163"/>
    <mergeCell ref="FK163:FM163"/>
    <mergeCell ref="FP163:GU163"/>
    <mergeCell ref="A164:F164"/>
    <mergeCell ref="G164:AC164"/>
    <mergeCell ref="AD164:AS164"/>
    <mergeCell ref="AT164:BJ164"/>
    <mergeCell ref="BK164:CB164"/>
    <mergeCell ref="CC164:CU164"/>
    <mergeCell ref="CV164:DM164"/>
    <mergeCell ref="DN164:EC164"/>
    <mergeCell ref="ED164:ES164"/>
    <mergeCell ref="ET164:FJ164"/>
    <mergeCell ref="FK164:FM164"/>
    <mergeCell ref="FP164:GU164"/>
    <mergeCell ref="A165:F165"/>
    <mergeCell ref="G165:AC165"/>
    <mergeCell ref="AD165:AS165"/>
    <mergeCell ref="AT165:BJ165"/>
    <mergeCell ref="BK165:CB165"/>
    <mergeCell ref="CC165:CU165"/>
    <mergeCell ref="CV165:DM165"/>
    <mergeCell ref="DN165:EC165"/>
    <mergeCell ref="ED165:ES165"/>
    <mergeCell ref="ET165:FJ165"/>
    <mergeCell ref="FK165:FM165"/>
    <mergeCell ref="FO165:GU165"/>
    <mergeCell ref="A166:F166"/>
    <mergeCell ref="G166:AC166"/>
    <mergeCell ref="AD166:AS166"/>
    <mergeCell ref="AT166:BJ166"/>
    <mergeCell ref="BK166:CB166"/>
    <mergeCell ref="CC166:CU166"/>
    <mergeCell ref="CV166:DM166"/>
    <mergeCell ref="DN166:EC166"/>
    <mergeCell ref="ED166:ES166"/>
    <mergeCell ref="ET166:FJ166"/>
    <mergeCell ref="FK166:FM166"/>
    <mergeCell ref="FO166:FW166"/>
    <mergeCell ref="A167:F167"/>
    <mergeCell ref="G167:AC167"/>
    <mergeCell ref="AD167:AS167"/>
    <mergeCell ref="AT167:BJ167"/>
    <mergeCell ref="BK167:CB167"/>
    <mergeCell ref="CC167:CU167"/>
    <mergeCell ref="CV167:DM167"/>
    <mergeCell ref="DN167:EC167"/>
    <mergeCell ref="ED167:ES167"/>
    <mergeCell ref="ET167:FJ167"/>
    <mergeCell ref="FK167:FM167"/>
    <mergeCell ref="FO167:FT167"/>
    <mergeCell ref="A168:F168"/>
    <mergeCell ref="G168:AC168"/>
    <mergeCell ref="AD168:AS168"/>
    <mergeCell ref="AT168:BJ168"/>
    <mergeCell ref="BK168:CB168"/>
    <mergeCell ref="CC168:CU168"/>
    <mergeCell ref="CV168:DM168"/>
    <mergeCell ref="DN168:EC168"/>
    <mergeCell ref="ED168:ES168"/>
    <mergeCell ref="ET168:FJ168"/>
    <mergeCell ref="FK168:FM168"/>
    <mergeCell ref="FO168:FT168"/>
    <mergeCell ref="A169:F169"/>
    <mergeCell ref="G169:AC169"/>
    <mergeCell ref="AD169:AS169"/>
    <mergeCell ref="AT169:BJ169"/>
    <mergeCell ref="BK169:CB169"/>
    <mergeCell ref="CC169:CU169"/>
    <mergeCell ref="CV169:DM169"/>
    <mergeCell ref="DN169:EC169"/>
    <mergeCell ref="ED169:ES169"/>
    <mergeCell ref="ET169:FJ169"/>
    <mergeCell ref="FK169:FM169"/>
    <mergeCell ref="FO169:FT169"/>
    <mergeCell ref="A170:AC170"/>
    <mergeCell ref="AD170:AS170"/>
    <mergeCell ref="AT170:BJ170"/>
    <mergeCell ref="BK170:CB170"/>
    <mergeCell ref="CC170:CU170"/>
    <mergeCell ref="CV170:DM170"/>
    <mergeCell ref="DN170:EC170"/>
    <mergeCell ref="ED170:ES170"/>
    <mergeCell ref="ET170:FJ170"/>
    <mergeCell ref="FK170:FM170"/>
    <mergeCell ref="FO170:GU170"/>
    <mergeCell ref="GV170:HH170"/>
    <mergeCell ref="A171:FJ171"/>
    <mergeCell ref="FK171:FM171"/>
    <mergeCell ref="A172:F172"/>
    <mergeCell ref="G172:AC172"/>
    <mergeCell ref="AD172:AS172"/>
    <mergeCell ref="AT172:BJ172"/>
    <mergeCell ref="BK172:CB172"/>
    <mergeCell ref="CC172:CU172"/>
    <mergeCell ref="CV172:DM172"/>
    <mergeCell ref="DN172:EC172"/>
    <mergeCell ref="ED172:ES172"/>
    <mergeCell ref="ET172:FJ172"/>
    <mergeCell ref="FK172:FM172"/>
    <mergeCell ref="A173:F173"/>
    <mergeCell ref="G173:AC173"/>
    <mergeCell ref="AD173:AS173"/>
    <mergeCell ref="AT173:BJ173"/>
    <mergeCell ref="BK173:CB173"/>
    <mergeCell ref="CC173:CU173"/>
    <mergeCell ref="CV173:DM173"/>
    <mergeCell ref="DN173:EC173"/>
    <mergeCell ref="ED173:ES173"/>
    <mergeCell ref="ET173:FJ173"/>
    <mergeCell ref="FK173:FM173"/>
    <mergeCell ref="A174:F174"/>
    <mergeCell ref="G174:AC174"/>
    <mergeCell ref="AD174:AS174"/>
    <mergeCell ref="AT174:BJ174"/>
    <mergeCell ref="BK174:CB174"/>
    <mergeCell ref="CC174:CU174"/>
    <mergeCell ref="CV174:DM174"/>
    <mergeCell ref="DN174:EC174"/>
    <mergeCell ref="ED174:ES174"/>
    <mergeCell ref="ET174:FJ174"/>
    <mergeCell ref="FK174:FM174"/>
    <mergeCell ref="A175:F175"/>
    <mergeCell ref="G175:AC175"/>
    <mergeCell ref="AD175:AS175"/>
    <mergeCell ref="AT175:BJ175"/>
    <mergeCell ref="BK175:CB175"/>
    <mergeCell ref="CC175:CU175"/>
    <mergeCell ref="CV175:DM175"/>
    <mergeCell ref="DN175:EC175"/>
    <mergeCell ref="ED175:ES175"/>
    <mergeCell ref="ET175:FJ175"/>
    <mergeCell ref="FK175:FM175"/>
    <mergeCell ref="A176:F176"/>
    <mergeCell ref="G176:AC176"/>
    <mergeCell ref="AD176:AS176"/>
    <mergeCell ref="AT176:BJ176"/>
    <mergeCell ref="BK176:CB176"/>
    <mergeCell ref="CC176:CU176"/>
    <mergeCell ref="CV176:DM176"/>
    <mergeCell ref="DN176:EC176"/>
    <mergeCell ref="ED176:ES176"/>
    <mergeCell ref="ET176:FJ176"/>
    <mergeCell ref="FK176:FM176"/>
    <mergeCell ref="A177:F177"/>
    <mergeCell ref="G177:AC177"/>
    <mergeCell ref="AD177:AS177"/>
    <mergeCell ref="AT177:BJ177"/>
    <mergeCell ref="BK177:CB177"/>
    <mergeCell ref="CC177:CU177"/>
    <mergeCell ref="CV177:DM177"/>
    <mergeCell ref="DN177:EC177"/>
    <mergeCell ref="ED177:ES177"/>
    <mergeCell ref="ET177:FJ177"/>
    <mergeCell ref="FK177:FM177"/>
    <mergeCell ref="A178:F178"/>
    <mergeCell ref="G178:AC178"/>
    <mergeCell ref="AD178:AS178"/>
    <mergeCell ref="AT178:BJ178"/>
    <mergeCell ref="BK178:CB178"/>
    <mergeCell ref="CC178:CU178"/>
    <mergeCell ref="CV178:DM178"/>
    <mergeCell ref="DN178:EC178"/>
    <mergeCell ref="ED178:ES178"/>
    <mergeCell ref="ET178:FJ178"/>
    <mergeCell ref="FK178:FM178"/>
    <mergeCell ref="A179:F179"/>
    <mergeCell ref="G179:AC179"/>
    <mergeCell ref="AD179:AS179"/>
    <mergeCell ref="AT179:BJ179"/>
    <mergeCell ref="BK179:CB179"/>
    <mergeCell ref="CC179:CU179"/>
    <mergeCell ref="CV179:DM179"/>
    <mergeCell ref="DN179:EC179"/>
    <mergeCell ref="ED179:ES179"/>
    <mergeCell ref="ET179:FJ179"/>
    <mergeCell ref="FK179:FM179"/>
    <mergeCell ref="A180:F180"/>
    <mergeCell ref="G180:AC180"/>
    <mergeCell ref="AD180:AS180"/>
    <mergeCell ref="AT180:BJ180"/>
    <mergeCell ref="BK180:CB180"/>
    <mergeCell ref="CC180:CU180"/>
    <mergeCell ref="CV180:DM180"/>
    <mergeCell ref="DN180:EC180"/>
    <mergeCell ref="ED180:ES180"/>
    <mergeCell ref="ET180:FJ180"/>
    <mergeCell ref="FK180:FM180"/>
    <mergeCell ref="A181:F181"/>
    <mergeCell ref="G181:AC181"/>
    <mergeCell ref="AD181:AS181"/>
    <mergeCell ref="AT181:BJ181"/>
    <mergeCell ref="BK181:CB181"/>
    <mergeCell ref="CC181:CU181"/>
    <mergeCell ref="CV181:DM181"/>
    <mergeCell ref="DN181:EC181"/>
    <mergeCell ref="ED181:ES181"/>
    <mergeCell ref="ET181:FJ181"/>
    <mergeCell ref="FK181:FM181"/>
    <mergeCell ref="A182:F182"/>
    <mergeCell ref="G182:AC182"/>
    <mergeCell ref="AD182:AS182"/>
    <mergeCell ref="AT182:BJ182"/>
    <mergeCell ref="BK182:CB182"/>
    <mergeCell ref="CC182:CU182"/>
    <mergeCell ref="CV182:DM182"/>
    <mergeCell ref="DN182:EC182"/>
    <mergeCell ref="ED182:ES182"/>
    <mergeCell ref="ET182:FJ182"/>
    <mergeCell ref="FK182:FM182"/>
    <mergeCell ref="A183:F183"/>
    <mergeCell ref="G183:AC183"/>
    <mergeCell ref="AD183:AS183"/>
    <mergeCell ref="AT183:BJ183"/>
    <mergeCell ref="BK183:CB183"/>
    <mergeCell ref="CC183:CU183"/>
    <mergeCell ref="CV183:DM183"/>
    <mergeCell ref="DN183:EC183"/>
    <mergeCell ref="ED183:ES183"/>
    <mergeCell ref="ET183:FJ183"/>
    <mergeCell ref="FK183:FM183"/>
    <mergeCell ref="A184:F184"/>
    <mergeCell ref="G184:AC184"/>
    <mergeCell ref="AD184:AS184"/>
    <mergeCell ref="AT184:BJ184"/>
    <mergeCell ref="BK184:CB184"/>
    <mergeCell ref="CC184:CU184"/>
    <mergeCell ref="CV184:DM184"/>
    <mergeCell ref="DN184:EC184"/>
    <mergeCell ref="ED184:ES184"/>
    <mergeCell ref="ET184:FJ184"/>
    <mergeCell ref="FK184:FM184"/>
    <mergeCell ref="A185:F185"/>
    <mergeCell ref="G185:AC185"/>
    <mergeCell ref="AD185:AS185"/>
    <mergeCell ref="AT185:BJ185"/>
    <mergeCell ref="BK185:CB185"/>
    <mergeCell ref="CC185:CU185"/>
    <mergeCell ref="CV185:DM185"/>
    <mergeCell ref="DN185:EC185"/>
    <mergeCell ref="ED185:ES185"/>
    <mergeCell ref="ET185:FJ185"/>
    <mergeCell ref="FK185:FM185"/>
    <mergeCell ref="A186:F186"/>
    <mergeCell ref="G186:AC186"/>
    <mergeCell ref="AD186:AS186"/>
    <mergeCell ref="AT186:BJ186"/>
    <mergeCell ref="BK186:CB186"/>
    <mergeCell ref="CC186:CU186"/>
    <mergeCell ref="CV186:DM186"/>
    <mergeCell ref="DN186:EC186"/>
    <mergeCell ref="ED186:ES186"/>
    <mergeCell ref="ET186:FJ186"/>
    <mergeCell ref="FK186:FM186"/>
    <mergeCell ref="A187:F187"/>
    <mergeCell ref="G187:AC187"/>
    <mergeCell ref="AD187:AS187"/>
    <mergeCell ref="AT187:BJ187"/>
    <mergeCell ref="BK187:CB187"/>
    <mergeCell ref="CC187:CU187"/>
    <mergeCell ref="CV187:DM187"/>
    <mergeCell ref="DN187:EC187"/>
    <mergeCell ref="ED187:ES187"/>
    <mergeCell ref="ET187:FJ187"/>
    <mergeCell ref="FK187:FM187"/>
    <mergeCell ref="A188:F188"/>
    <mergeCell ref="G188:AC188"/>
    <mergeCell ref="AD188:AS188"/>
    <mergeCell ref="AT188:BJ188"/>
    <mergeCell ref="BK188:CB188"/>
    <mergeCell ref="CC188:CU188"/>
    <mergeCell ref="CV188:DM188"/>
    <mergeCell ref="DN188:EC188"/>
    <mergeCell ref="ED188:ES188"/>
    <mergeCell ref="ET188:FJ188"/>
    <mergeCell ref="FK188:FM188"/>
    <mergeCell ref="A189:F189"/>
    <mergeCell ref="G189:AC189"/>
    <mergeCell ref="AD189:AS189"/>
    <mergeCell ref="AT189:BJ189"/>
    <mergeCell ref="BK189:CB189"/>
    <mergeCell ref="CC189:CU189"/>
    <mergeCell ref="CV189:DM189"/>
    <mergeCell ref="DN189:EC189"/>
    <mergeCell ref="ED189:ES189"/>
    <mergeCell ref="ET189:FJ189"/>
    <mergeCell ref="FK189:FM189"/>
    <mergeCell ref="A190:F190"/>
    <mergeCell ref="G190:AC190"/>
    <mergeCell ref="AD190:AS190"/>
    <mergeCell ref="AT190:BJ190"/>
    <mergeCell ref="BK190:CB190"/>
    <mergeCell ref="CC190:CU190"/>
    <mergeCell ref="CV190:DM190"/>
    <mergeCell ref="DN190:EC190"/>
    <mergeCell ref="ED190:ES190"/>
    <mergeCell ref="ET190:FJ190"/>
    <mergeCell ref="FK190:FM190"/>
    <mergeCell ref="FP190:GU190"/>
    <mergeCell ref="A191:F191"/>
    <mergeCell ref="G191:AC191"/>
    <mergeCell ref="AD191:AS191"/>
    <mergeCell ref="AT191:BJ191"/>
    <mergeCell ref="BK191:CB191"/>
    <mergeCell ref="CC191:CU191"/>
    <mergeCell ref="CV191:DM191"/>
    <mergeCell ref="DN191:EC191"/>
    <mergeCell ref="ED191:ES191"/>
    <mergeCell ref="ET191:FJ191"/>
    <mergeCell ref="FK191:FM191"/>
    <mergeCell ref="FP191:GU191"/>
    <mergeCell ref="A192:AC192"/>
    <mergeCell ref="AD192:AS192"/>
    <mergeCell ref="AT192:BJ192"/>
    <mergeCell ref="BK192:CB192"/>
    <mergeCell ref="CC192:CU192"/>
    <mergeCell ref="CV192:DM192"/>
    <mergeCell ref="DN192:EC192"/>
    <mergeCell ref="ED192:ES192"/>
    <mergeCell ref="ET192:FJ192"/>
    <mergeCell ref="FK192:FM192"/>
    <mergeCell ref="FY192:GR192"/>
    <mergeCell ref="GT192:HE192"/>
    <mergeCell ref="A193:AC193"/>
    <mergeCell ref="AD193:AS193"/>
    <mergeCell ref="AT193:BJ193"/>
    <mergeCell ref="BK193:CB193"/>
    <mergeCell ref="CC193:CU193"/>
    <mergeCell ref="CV193:DM193"/>
    <mergeCell ref="DN193:EC193"/>
    <mergeCell ref="ED193:ES193"/>
    <mergeCell ref="ET193:FJ193"/>
    <mergeCell ref="FK193:FM193"/>
    <mergeCell ref="FO193:FZ193"/>
    <mergeCell ref="GY193:HQ193"/>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40" man="true" max="16383" min="0"/>
    <brk id="76" man="true" max="16383" min="0"/>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true"/>
  </sheetPr>
  <dimension ref="A1:FX671"/>
  <sheetViews>
    <sheetView showFormulas="false" showGridLines="true" showRowColHeaders="true" showZeros="true" rightToLeft="false" tabSelected="false" showOutlineSymbols="true" defaultGridColor="true" view="pageBreakPreview" topLeftCell="A131" colorId="64" zoomScale="100" zoomScaleNormal="100" zoomScalePageLayoutView="100" workbookViewId="0">
      <selection pane="topLeft" activeCell="H135" activeCellId="0" sqref="H135"/>
    </sheetView>
  </sheetViews>
  <sheetFormatPr defaultColWidth="0.859375" defaultRowHeight="15" zeroHeight="false" outlineLevelRow="0" outlineLevelCol="0"/>
  <cols>
    <col collapsed="false" customWidth="true" hidden="false" outlineLevel="0" max="28" min="1" style="239" width="1"/>
    <col collapsed="false" customWidth="true" hidden="false" outlineLevel="0" max="29" min="29" style="239" width="6.29"/>
    <col collapsed="false" customWidth="true" hidden="false" outlineLevel="0" max="86" min="30" style="239" width="1"/>
    <col collapsed="false" customWidth="true" hidden="false" outlineLevel="0" max="87" min="87" style="239" width="0.29"/>
    <col collapsed="false" customWidth="true" hidden="true" outlineLevel="0" max="88" min="88" style="239" width="3.57"/>
    <col collapsed="false" customWidth="true" hidden="false" outlineLevel="0" max="103" min="89" style="239" width="1"/>
    <col collapsed="false" customWidth="true" hidden="false" outlineLevel="0" max="104" min="104" style="239" width="19.29"/>
    <col collapsed="false" customWidth="false" hidden="false" outlineLevel="0" max="204" min="105" style="239" width="0.86"/>
    <col collapsed="false" customWidth="true" hidden="false" outlineLevel="0" max="205" min="205" style="239" width="7.57"/>
    <col collapsed="false" customWidth="false" hidden="false" outlineLevel="0" max="460" min="206" style="239" width="0.86"/>
    <col collapsed="false" customWidth="true" hidden="false" outlineLevel="0" max="461" min="461" style="239" width="7.57"/>
    <col collapsed="false" customWidth="false" hidden="false" outlineLevel="0" max="716" min="462" style="239" width="0.86"/>
    <col collapsed="false" customWidth="true" hidden="false" outlineLevel="0" max="717" min="717" style="239" width="7.57"/>
    <col collapsed="false" customWidth="false" hidden="false" outlineLevel="0" max="972" min="718" style="239" width="0.86"/>
    <col collapsed="false" customWidth="true" hidden="false" outlineLevel="0" max="973" min="973" style="239" width="7.57"/>
    <col collapsed="false" customWidth="false" hidden="false" outlineLevel="0" max="1228" min="974" style="239" width="0.86"/>
    <col collapsed="false" customWidth="true" hidden="false" outlineLevel="0" max="1229" min="1229" style="239" width="7.57"/>
    <col collapsed="false" customWidth="false" hidden="false" outlineLevel="0" max="1484" min="1230" style="239" width="0.86"/>
    <col collapsed="false" customWidth="true" hidden="false" outlineLevel="0" max="1485" min="1485" style="239" width="7.57"/>
    <col collapsed="false" customWidth="false" hidden="false" outlineLevel="0" max="1740" min="1486" style="239" width="0.86"/>
    <col collapsed="false" customWidth="true" hidden="false" outlineLevel="0" max="1741" min="1741" style="239" width="7.57"/>
    <col collapsed="false" customWidth="false" hidden="false" outlineLevel="0" max="1996" min="1742" style="239" width="0.86"/>
    <col collapsed="false" customWidth="true" hidden="false" outlineLevel="0" max="1997" min="1997" style="239" width="7.57"/>
    <col collapsed="false" customWidth="false" hidden="false" outlineLevel="0" max="2252" min="1998" style="239" width="0.86"/>
    <col collapsed="false" customWidth="true" hidden="false" outlineLevel="0" max="2253" min="2253" style="239" width="7.57"/>
    <col collapsed="false" customWidth="false" hidden="false" outlineLevel="0" max="2508" min="2254" style="239" width="0.86"/>
    <col collapsed="false" customWidth="true" hidden="false" outlineLevel="0" max="2509" min="2509" style="239" width="7.57"/>
    <col collapsed="false" customWidth="false" hidden="false" outlineLevel="0" max="2764" min="2510" style="239" width="0.86"/>
    <col collapsed="false" customWidth="true" hidden="false" outlineLevel="0" max="2765" min="2765" style="239" width="7.57"/>
    <col collapsed="false" customWidth="false" hidden="false" outlineLevel="0" max="3020" min="2766" style="239" width="0.86"/>
    <col collapsed="false" customWidth="true" hidden="false" outlineLevel="0" max="3021" min="3021" style="239" width="7.57"/>
    <col collapsed="false" customWidth="false" hidden="false" outlineLevel="0" max="3276" min="3022" style="239" width="0.86"/>
    <col collapsed="false" customWidth="true" hidden="false" outlineLevel="0" max="3277" min="3277" style="239" width="7.57"/>
    <col collapsed="false" customWidth="false" hidden="false" outlineLevel="0" max="3532" min="3278" style="239" width="0.86"/>
    <col collapsed="false" customWidth="true" hidden="false" outlineLevel="0" max="3533" min="3533" style="239" width="7.57"/>
    <col collapsed="false" customWidth="false" hidden="false" outlineLevel="0" max="3788" min="3534" style="239" width="0.86"/>
    <col collapsed="false" customWidth="true" hidden="false" outlineLevel="0" max="3789" min="3789" style="239" width="7.57"/>
    <col collapsed="false" customWidth="false" hidden="false" outlineLevel="0" max="4044" min="3790" style="239" width="0.86"/>
    <col collapsed="false" customWidth="true" hidden="false" outlineLevel="0" max="4045" min="4045" style="239" width="7.57"/>
    <col collapsed="false" customWidth="false" hidden="false" outlineLevel="0" max="4300" min="4046" style="239" width="0.86"/>
    <col collapsed="false" customWidth="true" hidden="false" outlineLevel="0" max="4301" min="4301" style="239" width="7.57"/>
    <col collapsed="false" customWidth="false" hidden="false" outlineLevel="0" max="4556" min="4302" style="239" width="0.86"/>
    <col collapsed="false" customWidth="true" hidden="false" outlineLevel="0" max="4557" min="4557" style="239" width="7.57"/>
    <col collapsed="false" customWidth="false" hidden="false" outlineLevel="0" max="4812" min="4558" style="239" width="0.86"/>
    <col collapsed="false" customWidth="true" hidden="false" outlineLevel="0" max="4813" min="4813" style="239" width="7.57"/>
    <col collapsed="false" customWidth="false" hidden="false" outlineLevel="0" max="5068" min="4814" style="239" width="0.86"/>
    <col collapsed="false" customWidth="true" hidden="false" outlineLevel="0" max="5069" min="5069" style="239" width="7.57"/>
    <col collapsed="false" customWidth="false" hidden="false" outlineLevel="0" max="5324" min="5070" style="239" width="0.86"/>
    <col collapsed="false" customWidth="true" hidden="false" outlineLevel="0" max="5325" min="5325" style="239" width="7.57"/>
    <col collapsed="false" customWidth="false" hidden="false" outlineLevel="0" max="5580" min="5326" style="239" width="0.86"/>
    <col collapsed="false" customWidth="true" hidden="false" outlineLevel="0" max="5581" min="5581" style="239" width="7.57"/>
    <col collapsed="false" customWidth="false" hidden="false" outlineLevel="0" max="5836" min="5582" style="239" width="0.86"/>
    <col collapsed="false" customWidth="true" hidden="false" outlineLevel="0" max="5837" min="5837" style="239" width="7.57"/>
    <col collapsed="false" customWidth="false" hidden="false" outlineLevel="0" max="6092" min="5838" style="239" width="0.86"/>
    <col collapsed="false" customWidth="true" hidden="false" outlineLevel="0" max="6093" min="6093" style="239" width="7.57"/>
    <col collapsed="false" customWidth="false" hidden="false" outlineLevel="0" max="6348" min="6094" style="239" width="0.86"/>
    <col collapsed="false" customWidth="true" hidden="false" outlineLevel="0" max="6349" min="6349" style="239" width="7.57"/>
    <col collapsed="false" customWidth="false" hidden="false" outlineLevel="0" max="6604" min="6350" style="239" width="0.86"/>
    <col collapsed="false" customWidth="true" hidden="false" outlineLevel="0" max="6605" min="6605" style="239" width="7.57"/>
    <col collapsed="false" customWidth="false" hidden="false" outlineLevel="0" max="6860" min="6606" style="239" width="0.86"/>
    <col collapsed="false" customWidth="true" hidden="false" outlineLevel="0" max="6861" min="6861" style="239" width="7.57"/>
    <col collapsed="false" customWidth="false" hidden="false" outlineLevel="0" max="7116" min="6862" style="239" width="0.86"/>
    <col collapsed="false" customWidth="true" hidden="false" outlineLevel="0" max="7117" min="7117" style="239" width="7.57"/>
    <col collapsed="false" customWidth="false" hidden="false" outlineLevel="0" max="7372" min="7118" style="239" width="0.86"/>
    <col collapsed="false" customWidth="true" hidden="false" outlineLevel="0" max="7373" min="7373" style="239" width="7.57"/>
    <col collapsed="false" customWidth="false" hidden="false" outlineLevel="0" max="7628" min="7374" style="239" width="0.86"/>
    <col collapsed="false" customWidth="true" hidden="false" outlineLevel="0" max="7629" min="7629" style="239" width="7.57"/>
    <col collapsed="false" customWidth="false" hidden="false" outlineLevel="0" max="7884" min="7630" style="239" width="0.86"/>
    <col collapsed="false" customWidth="true" hidden="false" outlineLevel="0" max="7885" min="7885" style="239" width="7.57"/>
    <col collapsed="false" customWidth="false" hidden="false" outlineLevel="0" max="8140" min="7886" style="239" width="0.86"/>
    <col collapsed="false" customWidth="true" hidden="false" outlineLevel="0" max="8141" min="8141" style="239" width="7.57"/>
    <col collapsed="false" customWidth="false" hidden="false" outlineLevel="0" max="8396" min="8142" style="239" width="0.86"/>
    <col collapsed="false" customWidth="true" hidden="false" outlineLevel="0" max="8397" min="8397" style="239" width="7.57"/>
    <col collapsed="false" customWidth="false" hidden="false" outlineLevel="0" max="8652" min="8398" style="239" width="0.86"/>
    <col collapsed="false" customWidth="true" hidden="false" outlineLevel="0" max="8653" min="8653" style="239" width="7.57"/>
    <col collapsed="false" customWidth="false" hidden="false" outlineLevel="0" max="8908" min="8654" style="239" width="0.86"/>
    <col collapsed="false" customWidth="true" hidden="false" outlineLevel="0" max="8909" min="8909" style="239" width="7.57"/>
    <col collapsed="false" customWidth="false" hidden="false" outlineLevel="0" max="9164" min="8910" style="239" width="0.86"/>
    <col collapsed="false" customWidth="true" hidden="false" outlineLevel="0" max="9165" min="9165" style="239" width="7.57"/>
    <col collapsed="false" customWidth="false" hidden="false" outlineLevel="0" max="9420" min="9166" style="239" width="0.86"/>
    <col collapsed="false" customWidth="true" hidden="false" outlineLevel="0" max="9421" min="9421" style="239" width="7.57"/>
    <col collapsed="false" customWidth="false" hidden="false" outlineLevel="0" max="9676" min="9422" style="239" width="0.86"/>
    <col collapsed="false" customWidth="true" hidden="false" outlineLevel="0" max="9677" min="9677" style="239" width="7.57"/>
    <col collapsed="false" customWidth="false" hidden="false" outlineLevel="0" max="9932" min="9678" style="239" width="0.86"/>
    <col collapsed="false" customWidth="true" hidden="false" outlineLevel="0" max="9933" min="9933" style="239" width="7.57"/>
    <col collapsed="false" customWidth="false" hidden="false" outlineLevel="0" max="10188" min="9934" style="239" width="0.86"/>
    <col collapsed="false" customWidth="true" hidden="false" outlineLevel="0" max="10189" min="10189" style="239" width="7.57"/>
    <col collapsed="false" customWidth="false" hidden="false" outlineLevel="0" max="10444" min="10190" style="239" width="0.86"/>
    <col collapsed="false" customWidth="true" hidden="false" outlineLevel="0" max="10445" min="10445" style="239" width="7.57"/>
    <col collapsed="false" customWidth="false" hidden="false" outlineLevel="0" max="10700" min="10446" style="239" width="0.86"/>
    <col collapsed="false" customWidth="true" hidden="false" outlineLevel="0" max="10701" min="10701" style="239" width="7.57"/>
    <col collapsed="false" customWidth="false" hidden="false" outlineLevel="0" max="10956" min="10702" style="239" width="0.86"/>
    <col collapsed="false" customWidth="true" hidden="false" outlineLevel="0" max="10957" min="10957" style="239" width="7.57"/>
    <col collapsed="false" customWidth="false" hidden="false" outlineLevel="0" max="11212" min="10958" style="239" width="0.86"/>
    <col collapsed="false" customWidth="true" hidden="false" outlineLevel="0" max="11213" min="11213" style="239" width="7.57"/>
    <col collapsed="false" customWidth="false" hidden="false" outlineLevel="0" max="11468" min="11214" style="239" width="0.86"/>
    <col collapsed="false" customWidth="true" hidden="false" outlineLevel="0" max="11469" min="11469" style="239" width="7.57"/>
    <col collapsed="false" customWidth="false" hidden="false" outlineLevel="0" max="11724" min="11470" style="239" width="0.86"/>
    <col collapsed="false" customWidth="true" hidden="false" outlineLevel="0" max="11725" min="11725" style="239" width="7.57"/>
    <col collapsed="false" customWidth="false" hidden="false" outlineLevel="0" max="11980" min="11726" style="239" width="0.86"/>
    <col collapsed="false" customWidth="true" hidden="false" outlineLevel="0" max="11981" min="11981" style="239" width="7.57"/>
    <col collapsed="false" customWidth="false" hidden="false" outlineLevel="0" max="12236" min="11982" style="239" width="0.86"/>
    <col collapsed="false" customWidth="true" hidden="false" outlineLevel="0" max="12237" min="12237" style="239" width="7.57"/>
    <col collapsed="false" customWidth="false" hidden="false" outlineLevel="0" max="12492" min="12238" style="239" width="0.86"/>
    <col collapsed="false" customWidth="true" hidden="false" outlineLevel="0" max="12493" min="12493" style="239" width="7.57"/>
    <col collapsed="false" customWidth="false" hidden="false" outlineLevel="0" max="12748" min="12494" style="239" width="0.86"/>
    <col collapsed="false" customWidth="true" hidden="false" outlineLevel="0" max="12749" min="12749" style="239" width="7.57"/>
    <col collapsed="false" customWidth="false" hidden="false" outlineLevel="0" max="13004" min="12750" style="239" width="0.86"/>
    <col collapsed="false" customWidth="true" hidden="false" outlineLevel="0" max="13005" min="13005" style="239" width="7.57"/>
    <col collapsed="false" customWidth="false" hidden="false" outlineLevel="0" max="13260" min="13006" style="239" width="0.86"/>
    <col collapsed="false" customWidth="true" hidden="false" outlineLevel="0" max="13261" min="13261" style="239" width="7.57"/>
    <col collapsed="false" customWidth="false" hidden="false" outlineLevel="0" max="13516" min="13262" style="239" width="0.86"/>
    <col collapsed="false" customWidth="true" hidden="false" outlineLevel="0" max="13517" min="13517" style="239" width="7.57"/>
    <col collapsed="false" customWidth="false" hidden="false" outlineLevel="0" max="13772" min="13518" style="239" width="0.86"/>
    <col collapsed="false" customWidth="true" hidden="false" outlineLevel="0" max="13773" min="13773" style="239" width="7.57"/>
    <col collapsed="false" customWidth="false" hidden="false" outlineLevel="0" max="14028" min="13774" style="239" width="0.86"/>
    <col collapsed="false" customWidth="true" hidden="false" outlineLevel="0" max="14029" min="14029" style="239" width="7.57"/>
    <col collapsed="false" customWidth="false" hidden="false" outlineLevel="0" max="14284" min="14030" style="239" width="0.86"/>
    <col collapsed="false" customWidth="true" hidden="false" outlineLevel="0" max="14285" min="14285" style="239" width="7.57"/>
    <col collapsed="false" customWidth="false" hidden="false" outlineLevel="0" max="14540" min="14286" style="239" width="0.86"/>
    <col collapsed="false" customWidth="true" hidden="false" outlineLevel="0" max="14541" min="14541" style="239" width="7.57"/>
    <col collapsed="false" customWidth="false" hidden="false" outlineLevel="0" max="14796" min="14542" style="239" width="0.86"/>
    <col collapsed="false" customWidth="true" hidden="false" outlineLevel="0" max="14797" min="14797" style="239" width="7.57"/>
    <col collapsed="false" customWidth="false" hidden="false" outlineLevel="0" max="15052" min="14798" style="239" width="0.86"/>
    <col collapsed="false" customWidth="true" hidden="false" outlineLevel="0" max="15053" min="15053" style="239" width="7.57"/>
    <col collapsed="false" customWidth="false" hidden="false" outlineLevel="0" max="15308" min="15054" style="239" width="0.86"/>
    <col collapsed="false" customWidth="true" hidden="false" outlineLevel="0" max="15309" min="15309" style="239" width="7.57"/>
    <col collapsed="false" customWidth="false" hidden="false" outlineLevel="0" max="15564" min="15310" style="239" width="0.86"/>
    <col collapsed="false" customWidth="true" hidden="false" outlineLevel="0" max="15565" min="15565" style="239" width="7.57"/>
    <col collapsed="false" customWidth="false" hidden="false" outlineLevel="0" max="15820" min="15566" style="239" width="0.86"/>
    <col collapsed="false" customWidth="true" hidden="false" outlineLevel="0" max="15821" min="15821" style="239" width="7.57"/>
    <col collapsed="false" customWidth="false" hidden="false" outlineLevel="0" max="16076" min="15822" style="239" width="0.86"/>
    <col collapsed="false" customWidth="true" hidden="false" outlineLevel="0" max="16077" min="16077" style="239" width="7.57"/>
    <col collapsed="false" customWidth="false" hidden="false" outlineLevel="0" max="16384" min="16078" style="239" width="0.86"/>
  </cols>
  <sheetData>
    <row r="1" s="244" customFormat="true" ht="14.25" hidden="false" customHeight="false" outlineLevel="0" collapsed="false">
      <c r="A1" s="291" t="s">
        <v>505</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row>
    <row r="2" s="244" customFormat="true" ht="14.25" hidden="false" customHeight="false" outlineLevel="0" collapsed="false">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row>
    <row r="3" s="244" customFormat="true" ht="14.25" hidden="false" customHeight="false" outlineLevel="0" collapsed="false">
      <c r="A3" s="244" t="s">
        <v>420</v>
      </c>
      <c r="W3" s="302" t="s">
        <v>183</v>
      </c>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row>
    <row r="4" s="244" customFormat="true" ht="12" hidden="false" customHeight="true" outlineLevel="0" collapsed="false">
      <c r="BG4" s="351" t="n">
        <v>2025</v>
      </c>
      <c r="BH4" s="351"/>
      <c r="BI4" s="351"/>
      <c r="BJ4" s="351"/>
      <c r="BK4" s="351"/>
      <c r="BL4" s="351"/>
      <c r="BM4" s="351"/>
      <c r="BN4" s="351"/>
      <c r="BO4" s="351"/>
      <c r="BP4" s="351"/>
      <c r="BQ4" s="351"/>
      <c r="BR4" s="351"/>
    </row>
    <row r="5" s="353" customFormat="true" ht="45" hidden="false" customHeight="true" outlineLevel="0" collapsed="false">
      <c r="A5" s="352" t="s">
        <v>387</v>
      </c>
      <c r="B5" s="352"/>
      <c r="C5" s="352"/>
      <c r="D5" s="352"/>
      <c r="E5" s="352"/>
      <c r="F5" s="352"/>
      <c r="G5" s="352" t="s">
        <v>506</v>
      </c>
      <c r="H5" s="352"/>
      <c r="I5" s="352"/>
      <c r="J5" s="352"/>
      <c r="K5" s="352"/>
      <c r="L5" s="352"/>
      <c r="M5" s="352"/>
      <c r="N5" s="352"/>
      <c r="O5" s="352"/>
      <c r="P5" s="352"/>
      <c r="Q5" s="352"/>
      <c r="R5" s="352"/>
      <c r="S5" s="352"/>
      <c r="T5" s="352"/>
      <c r="U5" s="352"/>
      <c r="V5" s="352"/>
      <c r="W5" s="352"/>
      <c r="X5" s="352"/>
      <c r="Y5" s="352"/>
      <c r="Z5" s="352"/>
      <c r="AA5" s="352"/>
      <c r="AB5" s="352"/>
      <c r="AC5" s="352"/>
      <c r="AD5" s="352" t="s">
        <v>507</v>
      </c>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t="s">
        <v>508</v>
      </c>
      <c r="BD5" s="352"/>
      <c r="BE5" s="352"/>
      <c r="BF5" s="352"/>
      <c r="BG5" s="352"/>
      <c r="BH5" s="352"/>
      <c r="BI5" s="352"/>
      <c r="BJ5" s="352"/>
      <c r="BK5" s="352"/>
      <c r="BL5" s="352"/>
      <c r="BM5" s="352"/>
      <c r="BN5" s="352"/>
      <c r="BO5" s="352"/>
      <c r="BP5" s="352"/>
      <c r="BQ5" s="352"/>
      <c r="BR5" s="352"/>
      <c r="BS5" s="352" t="s">
        <v>509</v>
      </c>
      <c r="BT5" s="352"/>
      <c r="BU5" s="352"/>
      <c r="BV5" s="352"/>
      <c r="BW5" s="352"/>
      <c r="BX5" s="352"/>
      <c r="BY5" s="352"/>
      <c r="BZ5" s="352"/>
      <c r="CA5" s="352"/>
      <c r="CB5" s="352"/>
      <c r="CC5" s="352"/>
      <c r="CD5" s="352"/>
      <c r="CE5" s="352"/>
      <c r="CF5" s="352"/>
      <c r="CG5" s="352"/>
      <c r="CH5" s="352"/>
      <c r="CI5" s="352" t="s">
        <v>510</v>
      </c>
      <c r="CJ5" s="352"/>
      <c r="CK5" s="352"/>
      <c r="CL5" s="352"/>
      <c r="CM5" s="352"/>
      <c r="CN5" s="352"/>
      <c r="CO5" s="352"/>
      <c r="CP5" s="352"/>
      <c r="CQ5" s="352"/>
      <c r="CR5" s="352"/>
      <c r="CS5" s="352"/>
      <c r="CT5" s="352"/>
      <c r="CU5" s="352"/>
      <c r="CV5" s="352"/>
      <c r="CW5" s="352"/>
      <c r="CX5" s="352"/>
      <c r="CY5" s="352"/>
      <c r="CZ5" s="352"/>
    </row>
    <row r="6" s="355" customFormat="true" ht="12.75" hidden="false" customHeight="false" outlineLevel="0" collapsed="false">
      <c r="A6" s="354" t="n">
        <v>1</v>
      </c>
      <c r="B6" s="354"/>
      <c r="C6" s="354"/>
      <c r="D6" s="354"/>
      <c r="E6" s="354"/>
      <c r="F6" s="354"/>
      <c r="G6" s="354" t="n">
        <v>2</v>
      </c>
      <c r="H6" s="354"/>
      <c r="I6" s="354"/>
      <c r="J6" s="354"/>
      <c r="K6" s="354"/>
      <c r="L6" s="354"/>
      <c r="M6" s="354"/>
      <c r="N6" s="354"/>
      <c r="O6" s="354"/>
      <c r="P6" s="354"/>
      <c r="Q6" s="354"/>
      <c r="R6" s="354"/>
      <c r="S6" s="354"/>
      <c r="T6" s="354"/>
      <c r="U6" s="354"/>
      <c r="V6" s="354"/>
      <c r="W6" s="354"/>
      <c r="X6" s="354"/>
      <c r="Y6" s="354"/>
      <c r="Z6" s="354"/>
      <c r="AA6" s="354"/>
      <c r="AB6" s="354"/>
      <c r="AC6" s="354"/>
      <c r="AD6" s="354" t="n">
        <v>3</v>
      </c>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t="n">
        <v>4</v>
      </c>
      <c r="BD6" s="354"/>
      <c r="BE6" s="354"/>
      <c r="BF6" s="354"/>
      <c r="BG6" s="354"/>
      <c r="BH6" s="354"/>
      <c r="BI6" s="354"/>
      <c r="BJ6" s="354"/>
      <c r="BK6" s="354"/>
      <c r="BL6" s="354"/>
      <c r="BM6" s="354"/>
      <c r="BN6" s="354"/>
      <c r="BO6" s="354"/>
      <c r="BP6" s="354"/>
      <c r="BQ6" s="354"/>
      <c r="BR6" s="354"/>
      <c r="BS6" s="354" t="n">
        <v>5</v>
      </c>
      <c r="BT6" s="354"/>
      <c r="BU6" s="354"/>
      <c r="BV6" s="354"/>
      <c r="BW6" s="354"/>
      <c r="BX6" s="354"/>
      <c r="BY6" s="354"/>
      <c r="BZ6" s="354"/>
      <c r="CA6" s="354"/>
      <c r="CB6" s="354"/>
      <c r="CC6" s="354"/>
      <c r="CD6" s="354"/>
      <c r="CE6" s="354"/>
      <c r="CF6" s="354"/>
      <c r="CG6" s="354"/>
      <c r="CH6" s="354"/>
      <c r="CI6" s="354" t="n">
        <v>6</v>
      </c>
      <c r="CJ6" s="354"/>
      <c r="CK6" s="354"/>
      <c r="CL6" s="354"/>
      <c r="CM6" s="354"/>
      <c r="CN6" s="354"/>
      <c r="CO6" s="354"/>
      <c r="CP6" s="354"/>
      <c r="CQ6" s="354"/>
      <c r="CR6" s="354"/>
      <c r="CS6" s="354"/>
      <c r="CT6" s="354"/>
      <c r="CU6" s="354"/>
      <c r="CV6" s="354"/>
      <c r="CW6" s="354"/>
      <c r="CX6" s="354"/>
      <c r="CY6" s="354"/>
      <c r="CZ6" s="354"/>
    </row>
    <row r="7" s="357" customFormat="true" ht="15" hidden="false" customHeight="true" outlineLevel="0" collapsed="false">
      <c r="A7" s="356" t="s">
        <v>511</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row>
    <row r="8" s="362" customFormat="true" ht="51" hidden="false" customHeight="true" outlineLevel="0" collapsed="false">
      <c r="A8" s="358" t="s">
        <v>154</v>
      </c>
      <c r="B8" s="358"/>
      <c r="C8" s="358"/>
      <c r="D8" s="358"/>
      <c r="E8" s="358"/>
      <c r="F8" s="358"/>
      <c r="G8" s="359" t="s">
        <v>512</v>
      </c>
      <c r="H8" s="359"/>
      <c r="I8" s="359"/>
      <c r="J8" s="359"/>
      <c r="K8" s="359"/>
      <c r="L8" s="359"/>
      <c r="M8" s="359"/>
      <c r="N8" s="359"/>
      <c r="O8" s="359"/>
      <c r="P8" s="359"/>
      <c r="Q8" s="359"/>
      <c r="R8" s="359"/>
      <c r="S8" s="359"/>
      <c r="T8" s="359"/>
      <c r="U8" s="359"/>
      <c r="V8" s="359"/>
      <c r="W8" s="359"/>
      <c r="X8" s="359"/>
      <c r="Y8" s="359"/>
      <c r="Z8" s="359"/>
      <c r="AA8" s="359"/>
      <c r="AB8" s="359"/>
      <c r="AC8" s="359"/>
      <c r="AD8" s="360" t="n">
        <v>100</v>
      </c>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t="n">
        <v>10</v>
      </c>
      <c r="BD8" s="360"/>
      <c r="BE8" s="360"/>
      <c r="BF8" s="360"/>
      <c r="BG8" s="360"/>
      <c r="BH8" s="360"/>
      <c r="BI8" s="360"/>
      <c r="BJ8" s="360"/>
      <c r="BK8" s="360"/>
      <c r="BL8" s="360"/>
      <c r="BM8" s="360"/>
      <c r="BN8" s="360"/>
      <c r="BO8" s="360"/>
      <c r="BP8" s="360"/>
      <c r="BQ8" s="360"/>
      <c r="BR8" s="360"/>
      <c r="BS8" s="360" t="n">
        <v>30</v>
      </c>
      <c r="BT8" s="360"/>
      <c r="BU8" s="360"/>
      <c r="BV8" s="360"/>
      <c r="BW8" s="360"/>
      <c r="BX8" s="360"/>
      <c r="BY8" s="360"/>
      <c r="BZ8" s="360"/>
      <c r="CA8" s="360"/>
      <c r="CB8" s="360"/>
      <c r="CC8" s="360"/>
      <c r="CD8" s="360"/>
      <c r="CE8" s="360"/>
      <c r="CF8" s="360"/>
      <c r="CG8" s="360"/>
      <c r="CH8" s="360"/>
      <c r="CI8" s="361" t="n">
        <f aca="false">AD8*BC8*BS8</f>
        <v>30000</v>
      </c>
      <c r="CJ8" s="361"/>
      <c r="CK8" s="361"/>
      <c r="CL8" s="361"/>
      <c r="CM8" s="361"/>
      <c r="CN8" s="361"/>
      <c r="CO8" s="361"/>
      <c r="CP8" s="361"/>
      <c r="CQ8" s="361"/>
      <c r="CR8" s="361"/>
      <c r="CS8" s="361"/>
      <c r="CT8" s="361"/>
      <c r="CU8" s="361"/>
      <c r="CV8" s="361"/>
      <c r="CW8" s="361"/>
      <c r="CX8" s="361"/>
      <c r="CY8" s="361"/>
      <c r="CZ8" s="361"/>
    </row>
    <row r="9" s="362" customFormat="true" ht="63" hidden="false" customHeight="true" outlineLevel="0" collapsed="false">
      <c r="A9" s="358" t="s">
        <v>155</v>
      </c>
      <c r="B9" s="358"/>
      <c r="C9" s="358"/>
      <c r="D9" s="358"/>
      <c r="E9" s="358"/>
      <c r="F9" s="358"/>
      <c r="G9" s="359" t="s">
        <v>513</v>
      </c>
      <c r="H9" s="359"/>
      <c r="I9" s="359"/>
      <c r="J9" s="359"/>
      <c r="K9" s="359"/>
      <c r="L9" s="359"/>
      <c r="M9" s="359"/>
      <c r="N9" s="359"/>
      <c r="O9" s="359"/>
      <c r="P9" s="359"/>
      <c r="Q9" s="359"/>
      <c r="R9" s="359"/>
      <c r="S9" s="359"/>
      <c r="T9" s="359"/>
      <c r="U9" s="359"/>
      <c r="V9" s="359"/>
      <c r="W9" s="359"/>
      <c r="X9" s="359"/>
      <c r="Y9" s="359"/>
      <c r="Z9" s="359"/>
      <c r="AA9" s="359"/>
      <c r="AB9" s="359"/>
      <c r="AC9" s="359"/>
      <c r="AD9" s="360" t="n">
        <v>500</v>
      </c>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t="n">
        <v>10</v>
      </c>
      <c r="BD9" s="360"/>
      <c r="BE9" s="360"/>
      <c r="BF9" s="360"/>
      <c r="BG9" s="360"/>
      <c r="BH9" s="360"/>
      <c r="BI9" s="360"/>
      <c r="BJ9" s="360"/>
      <c r="BK9" s="360"/>
      <c r="BL9" s="360"/>
      <c r="BM9" s="360"/>
      <c r="BN9" s="360"/>
      <c r="BO9" s="360"/>
      <c r="BP9" s="360"/>
      <c r="BQ9" s="360"/>
      <c r="BR9" s="360"/>
      <c r="BS9" s="363" t="n">
        <v>8</v>
      </c>
      <c r="BT9" s="363"/>
      <c r="BU9" s="363"/>
      <c r="BV9" s="363"/>
      <c r="BW9" s="363"/>
      <c r="BX9" s="363"/>
      <c r="BY9" s="363"/>
      <c r="BZ9" s="363"/>
      <c r="CA9" s="363"/>
      <c r="CB9" s="363"/>
      <c r="CC9" s="363"/>
      <c r="CD9" s="363"/>
      <c r="CE9" s="363"/>
      <c r="CF9" s="363"/>
      <c r="CG9" s="363"/>
      <c r="CH9" s="363"/>
      <c r="CI9" s="361" t="n">
        <f aca="false">AD9*BC9*BS9</f>
        <v>40000</v>
      </c>
      <c r="CJ9" s="361"/>
      <c r="CK9" s="361"/>
      <c r="CL9" s="361"/>
      <c r="CM9" s="361"/>
      <c r="CN9" s="361"/>
      <c r="CO9" s="361"/>
      <c r="CP9" s="361"/>
      <c r="CQ9" s="361"/>
      <c r="CR9" s="361"/>
      <c r="CS9" s="361"/>
      <c r="CT9" s="361"/>
      <c r="CU9" s="361"/>
      <c r="CV9" s="361"/>
      <c r="CW9" s="361"/>
      <c r="CX9" s="361"/>
      <c r="CY9" s="361"/>
      <c r="CZ9" s="361"/>
    </row>
    <row r="10" s="362" customFormat="true" ht="44.25" hidden="false" customHeight="true" outlineLevel="0" collapsed="false">
      <c r="A10" s="358" t="s">
        <v>156</v>
      </c>
      <c r="B10" s="358"/>
      <c r="C10" s="358"/>
      <c r="D10" s="358"/>
      <c r="E10" s="358"/>
      <c r="F10" s="358"/>
      <c r="G10" s="359" t="s">
        <v>514</v>
      </c>
      <c r="H10" s="359"/>
      <c r="I10" s="359"/>
      <c r="J10" s="359"/>
      <c r="K10" s="359"/>
      <c r="L10" s="359"/>
      <c r="M10" s="359"/>
      <c r="N10" s="359"/>
      <c r="O10" s="359"/>
      <c r="P10" s="359"/>
      <c r="Q10" s="359"/>
      <c r="R10" s="359"/>
      <c r="S10" s="359"/>
      <c r="T10" s="359"/>
      <c r="U10" s="359"/>
      <c r="V10" s="359"/>
      <c r="W10" s="359"/>
      <c r="X10" s="359"/>
      <c r="Y10" s="359"/>
      <c r="Z10" s="359"/>
      <c r="AA10" s="359"/>
      <c r="AB10" s="359"/>
      <c r="AC10" s="359"/>
      <c r="AD10" s="360" t="n">
        <v>2000</v>
      </c>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t="n">
        <v>20</v>
      </c>
      <c r="BD10" s="360"/>
      <c r="BE10" s="360"/>
      <c r="BF10" s="360"/>
      <c r="BG10" s="360"/>
      <c r="BH10" s="360"/>
      <c r="BI10" s="360"/>
      <c r="BJ10" s="360"/>
      <c r="BK10" s="360"/>
      <c r="BL10" s="360"/>
      <c r="BM10" s="360"/>
      <c r="BN10" s="360"/>
      <c r="BO10" s="360"/>
      <c r="BP10" s="360"/>
      <c r="BQ10" s="360"/>
      <c r="BR10" s="360"/>
      <c r="BS10" s="360" t="n">
        <v>5</v>
      </c>
      <c r="BT10" s="360"/>
      <c r="BU10" s="360"/>
      <c r="BV10" s="360"/>
      <c r="BW10" s="360"/>
      <c r="BX10" s="360"/>
      <c r="BY10" s="360"/>
      <c r="BZ10" s="360"/>
      <c r="CA10" s="360"/>
      <c r="CB10" s="360"/>
      <c r="CC10" s="360"/>
      <c r="CD10" s="360"/>
      <c r="CE10" s="360"/>
      <c r="CF10" s="360"/>
      <c r="CG10" s="360"/>
      <c r="CH10" s="360"/>
      <c r="CI10" s="361" t="n">
        <f aca="false">AD10*BC10*BS10</f>
        <v>200000</v>
      </c>
      <c r="CJ10" s="361"/>
      <c r="CK10" s="361"/>
      <c r="CL10" s="361"/>
      <c r="CM10" s="361"/>
      <c r="CN10" s="361"/>
      <c r="CO10" s="361"/>
      <c r="CP10" s="361"/>
      <c r="CQ10" s="361"/>
      <c r="CR10" s="361"/>
      <c r="CS10" s="361"/>
      <c r="CT10" s="361"/>
      <c r="CU10" s="361"/>
      <c r="CV10" s="361"/>
      <c r="CW10" s="361"/>
      <c r="CX10" s="361"/>
      <c r="CY10" s="361"/>
      <c r="CZ10" s="361"/>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row>
    <row r="11" s="362" customFormat="true" ht="54" hidden="false" customHeight="true" outlineLevel="0" collapsed="false">
      <c r="A11" s="358" t="s">
        <v>157</v>
      </c>
      <c r="B11" s="358"/>
      <c r="C11" s="358"/>
      <c r="D11" s="358"/>
      <c r="E11" s="358"/>
      <c r="F11" s="358"/>
      <c r="G11" s="359" t="s">
        <v>515</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60" t="n">
        <v>550</v>
      </c>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t="n">
        <v>10</v>
      </c>
      <c r="BD11" s="360"/>
      <c r="BE11" s="360"/>
      <c r="BF11" s="360"/>
      <c r="BG11" s="360"/>
      <c r="BH11" s="360"/>
      <c r="BI11" s="360"/>
      <c r="BJ11" s="360"/>
      <c r="BK11" s="360"/>
      <c r="BL11" s="360"/>
      <c r="BM11" s="360"/>
      <c r="BN11" s="360"/>
      <c r="BO11" s="360"/>
      <c r="BP11" s="360"/>
      <c r="BQ11" s="360"/>
      <c r="BR11" s="360"/>
      <c r="BS11" s="360" t="n">
        <v>20</v>
      </c>
      <c r="BT11" s="360"/>
      <c r="BU11" s="360"/>
      <c r="BV11" s="360"/>
      <c r="BW11" s="360"/>
      <c r="BX11" s="360"/>
      <c r="BY11" s="360"/>
      <c r="BZ11" s="360"/>
      <c r="CA11" s="360"/>
      <c r="CB11" s="360"/>
      <c r="CC11" s="360"/>
      <c r="CD11" s="360"/>
      <c r="CE11" s="360"/>
      <c r="CF11" s="360"/>
      <c r="CG11" s="360"/>
      <c r="CH11" s="360"/>
      <c r="CI11" s="361" t="n">
        <f aca="false">AD11*BC11*BS11</f>
        <v>110000</v>
      </c>
      <c r="CJ11" s="361"/>
      <c r="CK11" s="361"/>
      <c r="CL11" s="361"/>
      <c r="CM11" s="361"/>
      <c r="CN11" s="361"/>
      <c r="CO11" s="361"/>
      <c r="CP11" s="361"/>
      <c r="CQ11" s="361"/>
      <c r="CR11" s="361"/>
      <c r="CS11" s="361"/>
      <c r="CT11" s="361"/>
      <c r="CU11" s="361"/>
      <c r="CV11" s="361"/>
      <c r="CW11" s="361"/>
      <c r="CX11" s="361"/>
      <c r="CY11" s="361"/>
      <c r="CZ11" s="361"/>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row>
    <row r="12" s="244" customFormat="true" ht="17.25" hidden="false" customHeight="true" outlineLevel="0" collapsed="false">
      <c r="A12" s="356" t="s">
        <v>516</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65" t="s">
        <v>164</v>
      </c>
      <c r="BD12" s="365"/>
      <c r="BE12" s="365"/>
      <c r="BF12" s="365"/>
      <c r="BG12" s="365"/>
      <c r="BH12" s="365"/>
      <c r="BI12" s="365"/>
      <c r="BJ12" s="365"/>
      <c r="BK12" s="365"/>
      <c r="BL12" s="365"/>
      <c r="BM12" s="365"/>
      <c r="BN12" s="365"/>
      <c r="BO12" s="365"/>
      <c r="BP12" s="365"/>
      <c r="BQ12" s="365"/>
      <c r="BR12" s="365"/>
      <c r="BS12" s="365" t="s">
        <v>164</v>
      </c>
      <c r="BT12" s="365"/>
      <c r="BU12" s="365"/>
      <c r="BV12" s="365"/>
      <c r="BW12" s="365"/>
      <c r="BX12" s="365"/>
      <c r="BY12" s="365"/>
      <c r="BZ12" s="365"/>
      <c r="CA12" s="365"/>
      <c r="CB12" s="365"/>
      <c r="CC12" s="365"/>
      <c r="CD12" s="365"/>
      <c r="CE12" s="365"/>
      <c r="CF12" s="365"/>
      <c r="CG12" s="365"/>
      <c r="CH12" s="365"/>
      <c r="CI12" s="366" t="n">
        <f aca="false">CI8+CI9+CI10+CI11</f>
        <v>380000</v>
      </c>
      <c r="CJ12" s="366"/>
      <c r="CK12" s="366"/>
      <c r="CL12" s="366"/>
      <c r="CM12" s="366"/>
      <c r="CN12" s="366"/>
      <c r="CO12" s="366"/>
      <c r="CP12" s="366"/>
      <c r="CQ12" s="366"/>
      <c r="CR12" s="366"/>
      <c r="CS12" s="366"/>
      <c r="CT12" s="366"/>
      <c r="CU12" s="366"/>
      <c r="CV12" s="366"/>
      <c r="CW12" s="366"/>
      <c r="CX12" s="366"/>
      <c r="CY12" s="366"/>
      <c r="CZ12" s="366"/>
    </row>
    <row r="13" s="244" customFormat="true" ht="12" hidden="false" customHeight="true" outlineLevel="0" collapsed="false">
      <c r="BG13" s="351" t="n">
        <v>2026</v>
      </c>
      <c r="BH13" s="351"/>
      <c r="BI13" s="351"/>
      <c r="BJ13" s="351"/>
      <c r="BK13" s="351"/>
      <c r="BL13" s="351"/>
      <c r="BM13" s="351"/>
      <c r="BN13" s="351"/>
      <c r="BO13" s="351"/>
      <c r="BP13" s="351"/>
      <c r="BQ13" s="351"/>
      <c r="BR13" s="351"/>
    </row>
    <row r="14" s="353" customFormat="true" ht="45" hidden="false" customHeight="true" outlineLevel="0" collapsed="false">
      <c r="A14" s="352" t="s">
        <v>387</v>
      </c>
      <c r="B14" s="352"/>
      <c r="C14" s="352"/>
      <c r="D14" s="352"/>
      <c r="E14" s="352"/>
      <c r="F14" s="352"/>
      <c r="G14" s="352" t="s">
        <v>506</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t="s">
        <v>507</v>
      </c>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t="s">
        <v>508</v>
      </c>
      <c r="BD14" s="352"/>
      <c r="BE14" s="352"/>
      <c r="BF14" s="352"/>
      <c r="BG14" s="352"/>
      <c r="BH14" s="352"/>
      <c r="BI14" s="352"/>
      <c r="BJ14" s="352"/>
      <c r="BK14" s="352"/>
      <c r="BL14" s="352"/>
      <c r="BM14" s="352"/>
      <c r="BN14" s="352"/>
      <c r="BO14" s="352"/>
      <c r="BP14" s="352"/>
      <c r="BQ14" s="352"/>
      <c r="BR14" s="352"/>
      <c r="BS14" s="352" t="s">
        <v>509</v>
      </c>
      <c r="BT14" s="352"/>
      <c r="BU14" s="352"/>
      <c r="BV14" s="352"/>
      <c r="BW14" s="352"/>
      <c r="BX14" s="352"/>
      <c r="BY14" s="352"/>
      <c r="BZ14" s="352"/>
      <c r="CA14" s="352"/>
      <c r="CB14" s="352"/>
      <c r="CC14" s="352"/>
      <c r="CD14" s="352"/>
      <c r="CE14" s="352"/>
      <c r="CF14" s="352"/>
      <c r="CG14" s="352"/>
      <c r="CH14" s="352"/>
      <c r="CI14" s="352" t="s">
        <v>510</v>
      </c>
      <c r="CJ14" s="352"/>
      <c r="CK14" s="352"/>
      <c r="CL14" s="352"/>
      <c r="CM14" s="352"/>
      <c r="CN14" s="352"/>
      <c r="CO14" s="352"/>
      <c r="CP14" s="352"/>
      <c r="CQ14" s="352"/>
      <c r="CR14" s="352"/>
      <c r="CS14" s="352"/>
      <c r="CT14" s="352"/>
      <c r="CU14" s="352"/>
      <c r="CV14" s="352"/>
      <c r="CW14" s="352"/>
      <c r="CX14" s="352"/>
      <c r="CY14" s="352"/>
      <c r="CZ14" s="352"/>
    </row>
    <row r="15" s="355" customFormat="true" ht="12.75" hidden="false" customHeight="false" outlineLevel="0" collapsed="false">
      <c r="A15" s="354" t="n">
        <v>1</v>
      </c>
      <c r="B15" s="354"/>
      <c r="C15" s="354"/>
      <c r="D15" s="354"/>
      <c r="E15" s="354"/>
      <c r="F15" s="354"/>
      <c r="G15" s="354" t="n">
        <v>2</v>
      </c>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t="n">
        <v>3</v>
      </c>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t="n">
        <v>4</v>
      </c>
      <c r="BD15" s="354"/>
      <c r="BE15" s="354"/>
      <c r="BF15" s="354"/>
      <c r="BG15" s="354"/>
      <c r="BH15" s="354"/>
      <c r="BI15" s="354"/>
      <c r="BJ15" s="354"/>
      <c r="BK15" s="354"/>
      <c r="BL15" s="354"/>
      <c r="BM15" s="354"/>
      <c r="BN15" s="354"/>
      <c r="BO15" s="354"/>
      <c r="BP15" s="354"/>
      <c r="BQ15" s="354"/>
      <c r="BR15" s="354"/>
      <c r="BS15" s="354" t="n">
        <v>5</v>
      </c>
      <c r="BT15" s="354"/>
      <c r="BU15" s="354"/>
      <c r="BV15" s="354"/>
      <c r="BW15" s="354"/>
      <c r="BX15" s="354"/>
      <c r="BY15" s="354"/>
      <c r="BZ15" s="354"/>
      <c r="CA15" s="354"/>
      <c r="CB15" s="354"/>
      <c r="CC15" s="354"/>
      <c r="CD15" s="354"/>
      <c r="CE15" s="354"/>
      <c r="CF15" s="354"/>
      <c r="CG15" s="354"/>
      <c r="CH15" s="354"/>
      <c r="CI15" s="354" t="n">
        <v>6</v>
      </c>
      <c r="CJ15" s="354"/>
      <c r="CK15" s="354"/>
      <c r="CL15" s="354"/>
      <c r="CM15" s="354"/>
      <c r="CN15" s="354"/>
      <c r="CO15" s="354"/>
      <c r="CP15" s="354"/>
      <c r="CQ15" s="354"/>
      <c r="CR15" s="354"/>
      <c r="CS15" s="354"/>
      <c r="CT15" s="354"/>
      <c r="CU15" s="354"/>
      <c r="CV15" s="354"/>
      <c r="CW15" s="354"/>
      <c r="CX15" s="354"/>
      <c r="CY15" s="354"/>
      <c r="CZ15" s="354"/>
    </row>
    <row r="16" s="357" customFormat="true" ht="15" hidden="false" customHeight="true" outlineLevel="0" collapsed="false">
      <c r="A16" s="356" t="s">
        <v>511</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row>
    <row r="17" s="362" customFormat="true" ht="51" hidden="false" customHeight="true" outlineLevel="0" collapsed="false">
      <c r="A17" s="358" t="s">
        <v>154</v>
      </c>
      <c r="B17" s="358"/>
      <c r="C17" s="358"/>
      <c r="D17" s="358"/>
      <c r="E17" s="358"/>
      <c r="F17" s="358"/>
      <c r="G17" s="359" t="s">
        <v>512</v>
      </c>
      <c r="H17" s="359"/>
      <c r="I17" s="359"/>
      <c r="J17" s="359"/>
      <c r="K17" s="359"/>
      <c r="L17" s="359"/>
      <c r="M17" s="359"/>
      <c r="N17" s="359"/>
      <c r="O17" s="359"/>
      <c r="P17" s="359"/>
      <c r="Q17" s="359"/>
      <c r="R17" s="359"/>
      <c r="S17" s="359"/>
      <c r="T17" s="359"/>
      <c r="U17" s="359"/>
      <c r="V17" s="359"/>
      <c r="W17" s="359"/>
      <c r="X17" s="359"/>
      <c r="Y17" s="359"/>
      <c r="Z17" s="359"/>
      <c r="AA17" s="359"/>
      <c r="AB17" s="359"/>
      <c r="AC17" s="359"/>
      <c r="AD17" s="360" t="n">
        <v>100</v>
      </c>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t="n">
        <v>10</v>
      </c>
      <c r="BD17" s="360"/>
      <c r="BE17" s="360"/>
      <c r="BF17" s="360"/>
      <c r="BG17" s="360"/>
      <c r="BH17" s="360"/>
      <c r="BI17" s="360"/>
      <c r="BJ17" s="360"/>
      <c r="BK17" s="360"/>
      <c r="BL17" s="360"/>
      <c r="BM17" s="360"/>
      <c r="BN17" s="360"/>
      <c r="BO17" s="360"/>
      <c r="BP17" s="360"/>
      <c r="BQ17" s="360"/>
      <c r="BR17" s="360"/>
      <c r="BS17" s="360" t="n">
        <v>30</v>
      </c>
      <c r="BT17" s="360"/>
      <c r="BU17" s="360"/>
      <c r="BV17" s="360"/>
      <c r="BW17" s="360"/>
      <c r="BX17" s="360"/>
      <c r="BY17" s="360"/>
      <c r="BZ17" s="360"/>
      <c r="CA17" s="360"/>
      <c r="CB17" s="360"/>
      <c r="CC17" s="360"/>
      <c r="CD17" s="360"/>
      <c r="CE17" s="360"/>
      <c r="CF17" s="360"/>
      <c r="CG17" s="360"/>
      <c r="CH17" s="360"/>
      <c r="CI17" s="361" t="n">
        <f aca="false">AD17*BC17*BS17</f>
        <v>30000</v>
      </c>
      <c r="CJ17" s="361"/>
      <c r="CK17" s="361"/>
      <c r="CL17" s="361"/>
      <c r="CM17" s="361"/>
      <c r="CN17" s="361"/>
      <c r="CO17" s="361"/>
      <c r="CP17" s="361"/>
      <c r="CQ17" s="361"/>
      <c r="CR17" s="361"/>
      <c r="CS17" s="361"/>
      <c r="CT17" s="361"/>
      <c r="CU17" s="361"/>
      <c r="CV17" s="361"/>
      <c r="CW17" s="361"/>
      <c r="CX17" s="361"/>
      <c r="CY17" s="361"/>
      <c r="CZ17" s="361"/>
    </row>
    <row r="18" s="362" customFormat="true" ht="63" hidden="false" customHeight="true" outlineLevel="0" collapsed="false">
      <c r="A18" s="358" t="s">
        <v>155</v>
      </c>
      <c r="B18" s="358"/>
      <c r="C18" s="358"/>
      <c r="D18" s="358"/>
      <c r="E18" s="358"/>
      <c r="F18" s="358"/>
      <c r="G18" s="359" t="s">
        <v>513</v>
      </c>
      <c r="H18" s="359"/>
      <c r="I18" s="359"/>
      <c r="J18" s="359"/>
      <c r="K18" s="359"/>
      <c r="L18" s="359"/>
      <c r="M18" s="359"/>
      <c r="N18" s="359"/>
      <c r="O18" s="359"/>
      <c r="P18" s="359"/>
      <c r="Q18" s="359"/>
      <c r="R18" s="359"/>
      <c r="S18" s="359"/>
      <c r="T18" s="359"/>
      <c r="U18" s="359"/>
      <c r="V18" s="359"/>
      <c r="W18" s="359"/>
      <c r="X18" s="359"/>
      <c r="Y18" s="359"/>
      <c r="Z18" s="359"/>
      <c r="AA18" s="359"/>
      <c r="AB18" s="359"/>
      <c r="AC18" s="359"/>
      <c r="AD18" s="360" t="n">
        <v>500</v>
      </c>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t="n">
        <v>10</v>
      </c>
      <c r="BD18" s="360"/>
      <c r="BE18" s="360"/>
      <c r="BF18" s="360"/>
      <c r="BG18" s="360"/>
      <c r="BH18" s="360"/>
      <c r="BI18" s="360"/>
      <c r="BJ18" s="360"/>
      <c r="BK18" s="360"/>
      <c r="BL18" s="360"/>
      <c r="BM18" s="360"/>
      <c r="BN18" s="360"/>
      <c r="BO18" s="360"/>
      <c r="BP18" s="360"/>
      <c r="BQ18" s="360"/>
      <c r="BR18" s="360"/>
      <c r="BS18" s="363" t="n">
        <v>8</v>
      </c>
      <c r="BT18" s="363"/>
      <c r="BU18" s="363"/>
      <c r="BV18" s="363"/>
      <c r="BW18" s="363"/>
      <c r="BX18" s="363"/>
      <c r="BY18" s="363"/>
      <c r="BZ18" s="363"/>
      <c r="CA18" s="363"/>
      <c r="CB18" s="363"/>
      <c r="CC18" s="363"/>
      <c r="CD18" s="363"/>
      <c r="CE18" s="363"/>
      <c r="CF18" s="363"/>
      <c r="CG18" s="363"/>
      <c r="CH18" s="363"/>
      <c r="CI18" s="361" t="n">
        <f aca="false">AD18*BC18*BS18</f>
        <v>40000</v>
      </c>
      <c r="CJ18" s="361"/>
      <c r="CK18" s="361"/>
      <c r="CL18" s="361"/>
      <c r="CM18" s="361"/>
      <c r="CN18" s="361"/>
      <c r="CO18" s="361"/>
      <c r="CP18" s="361"/>
      <c r="CQ18" s="361"/>
      <c r="CR18" s="361"/>
      <c r="CS18" s="361"/>
      <c r="CT18" s="361"/>
      <c r="CU18" s="361"/>
      <c r="CV18" s="361"/>
      <c r="CW18" s="361"/>
      <c r="CX18" s="361"/>
      <c r="CY18" s="361"/>
      <c r="CZ18" s="361"/>
    </row>
    <row r="19" s="362" customFormat="true" ht="44.25" hidden="false" customHeight="true" outlineLevel="0" collapsed="false">
      <c r="A19" s="358" t="s">
        <v>156</v>
      </c>
      <c r="B19" s="358"/>
      <c r="C19" s="358"/>
      <c r="D19" s="358"/>
      <c r="E19" s="358"/>
      <c r="F19" s="358"/>
      <c r="G19" s="359" t="s">
        <v>514</v>
      </c>
      <c r="H19" s="359"/>
      <c r="I19" s="359"/>
      <c r="J19" s="359"/>
      <c r="K19" s="359"/>
      <c r="L19" s="359"/>
      <c r="M19" s="359"/>
      <c r="N19" s="359"/>
      <c r="O19" s="359"/>
      <c r="P19" s="359"/>
      <c r="Q19" s="359"/>
      <c r="R19" s="359"/>
      <c r="S19" s="359"/>
      <c r="T19" s="359"/>
      <c r="U19" s="359"/>
      <c r="V19" s="359"/>
      <c r="W19" s="359"/>
      <c r="X19" s="359"/>
      <c r="Y19" s="359"/>
      <c r="Z19" s="359"/>
      <c r="AA19" s="359"/>
      <c r="AB19" s="359"/>
      <c r="AC19" s="359"/>
      <c r="AD19" s="360" t="n">
        <v>2000</v>
      </c>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t="n">
        <v>20</v>
      </c>
      <c r="BD19" s="360"/>
      <c r="BE19" s="360"/>
      <c r="BF19" s="360"/>
      <c r="BG19" s="360"/>
      <c r="BH19" s="360"/>
      <c r="BI19" s="360"/>
      <c r="BJ19" s="360"/>
      <c r="BK19" s="360"/>
      <c r="BL19" s="360"/>
      <c r="BM19" s="360"/>
      <c r="BN19" s="360"/>
      <c r="BO19" s="360"/>
      <c r="BP19" s="360"/>
      <c r="BQ19" s="360"/>
      <c r="BR19" s="360"/>
      <c r="BS19" s="360" t="n">
        <v>5</v>
      </c>
      <c r="BT19" s="360"/>
      <c r="BU19" s="360"/>
      <c r="BV19" s="360"/>
      <c r="BW19" s="360"/>
      <c r="BX19" s="360"/>
      <c r="BY19" s="360"/>
      <c r="BZ19" s="360"/>
      <c r="CA19" s="360"/>
      <c r="CB19" s="360"/>
      <c r="CC19" s="360"/>
      <c r="CD19" s="360"/>
      <c r="CE19" s="360"/>
      <c r="CF19" s="360"/>
      <c r="CG19" s="360"/>
      <c r="CH19" s="360"/>
      <c r="CI19" s="361" t="n">
        <f aca="false">AD19*BC19*BS19</f>
        <v>200000</v>
      </c>
      <c r="CJ19" s="361"/>
      <c r="CK19" s="361"/>
      <c r="CL19" s="361"/>
      <c r="CM19" s="361"/>
      <c r="CN19" s="361"/>
      <c r="CO19" s="361"/>
      <c r="CP19" s="361"/>
      <c r="CQ19" s="361"/>
      <c r="CR19" s="361"/>
      <c r="CS19" s="361"/>
      <c r="CT19" s="361"/>
      <c r="CU19" s="361"/>
      <c r="CV19" s="361"/>
      <c r="CW19" s="361"/>
      <c r="CX19" s="361"/>
      <c r="CY19" s="361"/>
      <c r="CZ19" s="361"/>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row>
    <row r="20" s="362" customFormat="true" ht="54" hidden="false" customHeight="true" outlineLevel="0" collapsed="false">
      <c r="A20" s="358" t="s">
        <v>157</v>
      </c>
      <c r="B20" s="358"/>
      <c r="C20" s="358"/>
      <c r="D20" s="358"/>
      <c r="E20" s="358"/>
      <c r="F20" s="358"/>
      <c r="G20" s="359" t="s">
        <v>515</v>
      </c>
      <c r="H20" s="359"/>
      <c r="I20" s="359"/>
      <c r="J20" s="359"/>
      <c r="K20" s="359"/>
      <c r="L20" s="359"/>
      <c r="M20" s="359"/>
      <c r="N20" s="359"/>
      <c r="O20" s="359"/>
      <c r="P20" s="359"/>
      <c r="Q20" s="359"/>
      <c r="R20" s="359"/>
      <c r="S20" s="359"/>
      <c r="T20" s="359"/>
      <c r="U20" s="359"/>
      <c r="V20" s="359"/>
      <c r="W20" s="359"/>
      <c r="X20" s="359"/>
      <c r="Y20" s="359"/>
      <c r="Z20" s="359"/>
      <c r="AA20" s="359"/>
      <c r="AB20" s="359"/>
      <c r="AC20" s="359"/>
      <c r="AD20" s="360" t="n">
        <v>550</v>
      </c>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t="n">
        <v>10</v>
      </c>
      <c r="BD20" s="360"/>
      <c r="BE20" s="360"/>
      <c r="BF20" s="360"/>
      <c r="BG20" s="360"/>
      <c r="BH20" s="360"/>
      <c r="BI20" s="360"/>
      <c r="BJ20" s="360"/>
      <c r="BK20" s="360"/>
      <c r="BL20" s="360"/>
      <c r="BM20" s="360"/>
      <c r="BN20" s="360"/>
      <c r="BO20" s="360"/>
      <c r="BP20" s="360"/>
      <c r="BQ20" s="360"/>
      <c r="BR20" s="360"/>
      <c r="BS20" s="360" t="n">
        <v>20</v>
      </c>
      <c r="BT20" s="360"/>
      <c r="BU20" s="360"/>
      <c r="BV20" s="360"/>
      <c r="BW20" s="360"/>
      <c r="BX20" s="360"/>
      <c r="BY20" s="360"/>
      <c r="BZ20" s="360"/>
      <c r="CA20" s="360"/>
      <c r="CB20" s="360"/>
      <c r="CC20" s="360"/>
      <c r="CD20" s="360"/>
      <c r="CE20" s="360"/>
      <c r="CF20" s="360"/>
      <c r="CG20" s="360"/>
      <c r="CH20" s="360"/>
      <c r="CI20" s="361" t="n">
        <f aca="false">AD20*BC20*BS20</f>
        <v>110000</v>
      </c>
      <c r="CJ20" s="361"/>
      <c r="CK20" s="361"/>
      <c r="CL20" s="361"/>
      <c r="CM20" s="361"/>
      <c r="CN20" s="361"/>
      <c r="CO20" s="361"/>
      <c r="CP20" s="361"/>
      <c r="CQ20" s="361"/>
      <c r="CR20" s="361"/>
      <c r="CS20" s="361"/>
      <c r="CT20" s="361"/>
      <c r="CU20" s="361"/>
      <c r="CV20" s="361"/>
      <c r="CW20" s="361"/>
      <c r="CX20" s="361"/>
      <c r="CY20" s="361"/>
      <c r="CZ20" s="361"/>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row>
    <row r="21" s="244" customFormat="true" ht="17.25" hidden="false" customHeight="true" outlineLevel="0" collapsed="false">
      <c r="A21" s="356" t="s">
        <v>516</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65" t="s">
        <v>164</v>
      </c>
      <c r="BD21" s="365"/>
      <c r="BE21" s="365"/>
      <c r="BF21" s="365"/>
      <c r="BG21" s="365"/>
      <c r="BH21" s="365"/>
      <c r="BI21" s="365"/>
      <c r="BJ21" s="365"/>
      <c r="BK21" s="365"/>
      <c r="BL21" s="365"/>
      <c r="BM21" s="365"/>
      <c r="BN21" s="365"/>
      <c r="BO21" s="365"/>
      <c r="BP21" s="365"/>
      <c r="BQ21" s="365"/>
      <c r="BR21" s="365"/>
      <c r="BS21" s="365" t="s">
        <v>164</v>
      </c>
      <c r="BT21" s="365"/>
      <c r="BU21" s="365"/>
      <c r="BV21" s="365"/>
      <c r="BW21" s="365"/>
      <c r="BX21" s="365"/>
      <c r="BY21" s="365"/>
      <c r="BZ21" s="365"/>
      <c r="CA21" s="365"/>
      <c r="CB21" s="365"/>
      <c r="CC21" s="365"/>
      <c r="CD21" s="365"/>
      <c r="CE21" s="365"/>
      <c r="CF21" s="365"/>
      <c r="CG21" s="365"/>
      <c r="CH21" s="365"/>
      <c r="CI21" s="366" t="n">
        <f aca="false">CI17+CI18+CI19+CI20</f>
        <v>380000</v>
      </c>
      <c r="CJ21" s="366"/>
      <c r="CK21" s="366"/>
      <c r="CL21" s="366"/>
      <c r="CM21" s="366"/>
      <c r="CN21" s="366"/>
      <c r="CO21" s="366"/>
      <c r="CP21" s="366"/>
      <c r="CQ21" s="366"/>
      <c r="CR21" s="366"/>
      <c r="CS21" s="366"/>
      <c r="CT21" s="366"/>
      <c r="CU21" s="366"/>
      <c r="CV21" s="366"/>
      <c r="CW21" s="366"/>
      <c r="CX21" s="366"/>
      <c r="CY21" s="366"/>
      <c r="CZ21" s="366"/>
    </row>
    <row r="22" s="244" customFormat="true" ht="12" hidden="false" customHeight="true" outlineLevel="0" collapsed="false">
      <c r="BG22" s="351" t="n">
        <v>2027</v>
      </c>
      <c r="BH22" s="351"/>
      <c r="BI22" s="351"/>
      <c r="BJ22" s="351"/>
      <c r="BK22" s="351"/>
      <c r="BL22" s="351"/>
      <c r="BM22" s="351"/>
      <c r="BN22" s="351"/>
      <c r="BO22" s="351"/>
      <c r="BP22" s="351"/>
      <c r="BQ22" s="351"/>
      <c r="BR22" s="351"/>
    </row>
    <row r="23" s="353" customFormat="true" ht="45" hidden="false" customHeight="true" outlineLevel="0" collapsed="false">
      <c r="A23" s="352" t="s">
        <v>387</v>
      </c>
      <c r="B23" s="352"/>
      <c r="C23" s="352"/>
      <c r="D23" s="352"/>
      <c r="E23" s="352"/>
      <c r="F23" s="352"/>
      <c r="G23" s="352" t="s">
        <v>506</v>
      </c>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t="s">
        <v>507</v>
      </c>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t="s">
        <v>508</v>
      </c>
      <c r="BD23" s="352"/>
      <c r="BE23" s="352"/>
      <c r="BF23" s="352"/>
      <c r="BG23" s="352"/>
      <c r="BH23" s="352"/>
      <c r="BI23" s="352"/>
      <c r="BJ23" s="352"/>
      <c r="BK23" s="352"/>
      <c r="BL23" s="352"/>
      <c r="BM23" s="352"/>
      <c r="BN23" s="352"/>
      <c r="BO23" s="352"/>
      <c r="BP23" s="352"/>
      <c r="BQ23" s="352"/>
      <c r="BR23" s="352"/>
      <c r="BS23" s="352" t="s">
        <v>509</v>
      </c>
      <c r="BT23" s="352"/>
      <c r="BU23" s="352"/>
      <c r="BV23" s="352"/>
      <c r="BW23" s="352"/>
      <c r="BX23" s="352"/>
      <c r="BY23" s="352"/>
      <c r="BZ23" s="352"/>
      <c r="CA23" s="352"/>
      <c r="CB23" s="352"/>
      <c r="CC23" s="352"/>
      <c r="CD23" s="352"/>
      <c r="CE23" s="352"/>
      <c r="CF23" s="352"/>
      <c r="CG23" s="352"/>
      <c r="CH23" s="352"/>
      <c r="CI23" s="352" t="s">
        <v>510</v>
      </c>
      <c r="CJ23" s="352"/>
      <c r="CK23" s="352"/>
      <c r="CL23" s="352"/>
      <c r="CM23" s="352"/>
      <c r="CN23" s="352"/>
      <c r="CO23" s="352"/>
      <c r="CP23" s="352"/>
      <c r="CQ23" s="352"/>
      <c r="CR23" s="352"/>
      <c r="CS23" s="352"/>
      <c r="CT23" s="352"/>
      <c r="CU23" s="352"/>
      <c r="CV23" s="352"/>
      <c r="CW23" s="352"/>
      <c r="CX23" s="352"/>
      <c r="CY23" s="352"/>
      <c r="CZ23" s="352"/>
    </row>
    <row r="24" s="355" customFormat="true" ht="12.75" hidden="false" customHeight="false" outlineLevel="0" collapsed="false">
      <c r="A24" s="354" t="n">
        <v>1</v>
      </c>
      <c r="B24" s="354"/>
      <c r="C24" s="354"/>
      <c r="D24" s="354"/>
      <c r="E24" s="354"/>
      <c r="F24" s="354"/>
      <c r="G24" s="354" t="n">
        <v>2</v>
      </c>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t="n">
        <v>3</v>
      </c>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t="n">
        <v>4</v>
      </c>
      <c r="BD24" s="354"/>
      <c r="BE24" s="354"/>
      <c r="BF24" s="354"/>
      <c r="BG24" s="354"/>
      <c r="BH24" s="354"/>
      <c r="BI24" s="354"/>
      <c r="BJ24" s="354"/>
      <c r="BK24" s="354"/>
      <c r="BL24" s="354"/>
      <c r="BM24" s="354"/>
      <c r="BN24" s="354"/>
      <c r="BO24" s="354"/>
      <c r="BP24" s="354"/>
      <c r="BQ24" s="354"/>
      <c r="BR24" s="354"/>
      <c r="BS24" s="354" t="n">
        <v>5</v>
      </c>
      <c r="BT24" s="354"/>
      <c r="BU24" s="354"/>
      <c r="BV24" s="354"/>
      <c r="BW24" s="354"/>
      <c r="BX24" s="354"/>
      <c r="BY24" s="354"/>
      <c r="BZ24" s="354"/>
      <c r="CA24" s="354"/>
      <c r="CB24" s="354"/>
      <c r="CC24" s="354"/>
      <c r="CD24" s="354"/>
      <c r="CE24" s="354"/>
      <c r="CF24" s="354"/>
      <c r="CG24" s="354"/>
      <c r="CH24" s="354"/>
      <c r="CI24" s="354" t="n">
        <v>6</v>
      </c>
      <c r="CJ24" s="354"/>
      <c r="CK24" s="354"/>
      <c r="CL24" s="354"/>
      <c r="CM24" s="354"/>
      <c r="CN24" s="354"/>
      <c r="CO24" s="354"/>
      <c r="CP24" s="354"/>
      <c r="CQ24" s="354"/>
      <c r="CR24" s="354"/>
      <c r="CS24" s="354"/>
      <c r="CT24" s="354"/>
      <c r="CU24" s="354"/>
      <c r="CV24" s="354"/>
      <c r="CW24" s="354"/>
      <c r="CX24" s="354"/>
      <c r="CY24" s="354"/>
      <c r="CZ24" s="354"/>
    </row>
    <row r="25" s="357" customFormat="true" ht="15" hidden="false" customHeight="true" outlineLevel="0" collapsed="false">
      <c r="A25" s="356" t="s">
        <v>511</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6"/>
      <c r="CZ25" s="356"/>
    </row>
    <row r="26" s="362" customFormat="true" ht="51" hidden="false" customHeight="true" outlineLevel="0" collapsed="false">
      <c r="A26" s="358" t="s">
        <v>154</v>
      </c>
      <c r="B26" s="358"/>
      <c r="C26" s="358"/>
      <c r="D26" s="358"/>
      <c r="E26" s="358"/>
      <c r="F26" s="358"/>
      <c r="G26" s="359" t="s">
        <v>512</v>
      </c>
      <c r="H26" s="359"/>
      <c r="I26" s="359"/>
      <c r="J26" s="359"/>
      <c r="K26" s="359"/>
      <c r="L26" s="359"/>
      <c r="M26" s="359"/>
      <c r="N26" s="359"/>
      <c r="O26" s="359"/>
      <c r="P26" s="359"/>
      <c r="Q26" s="359"/>
      <c r="R26" s="359"/>
      <c r="S26" s="359"/>
      <c r="T26" s="359"/>
      <c r="U26" s="359"/>
      <c r="V26" s="359"/>
      <c r="W26" s="359"/>
      <c r="X26" s="359"/>
      <c r="Y26" s="359"/>
      <c r="Z26" s="359"/>
      <c r="AA26" s="359"/>
      <c r="AB26" s="359"/>
      <c r="AC26" s="359"/>
      <c r="AD26" s="360" t="n">
        <v>100</v>
      </c>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t="n">
        <v>10</v>
      </c>
      <c r="BD26" s="360"/>
      <c r="BE26" s="360"/>
      <c r="BF26" s="360"/>
      <c r="BG26" s="360"/>
      <c r="BH26" s="360"/>
      <c r="BI26" s="360"/>
      <c r="BJ26" s="360"/>
      <c r="BK26" s="360"/>
      <c r="BL26" s="360"/>
      <c r="BM26" s="360"/>
      <c r="BN26" s="360"/>
      <c r="BO26" s="360"/>
      <c r="BP26" s="360"/>
      <c r="BQ26" s="360"/>
      <c r="BR26" s="360"/>
      <c r="BS26" s="360" t="n">
        <v>30</v>
      </c>
      <c r="BT26" s="360"/>
      <c r="BU26" s="360"/>
      <c r="BV26" s="360"/>
      <c r="BW26" s="360"/>
      <c r="BX26" s="360"/>
      <c r="BY26" s="360"/>
      <c r="BZ26" s="360"/>
      <c r="CA26" s="360"/>
      <c r="CB26" s="360"/>
      <c r="CC26" s="360"/>
      <c r="CD26" s="360"/>
      <c r="CE26" s="360"/>
      <c r="CF26" s="360"/>
      <c r="CG26" s="360"/>
      <c r="CH26" s="360"/>
      <c r="CI26" s="361" t="n">
        <f aca="false">AD26*BC26*BS26</f>
        <v>30000</v>
      </c>
      <c r="CJ26" s="361"/>
      <c r="CK26" s="361"/>
      <c r="CL26" s="361"/>
      <c r="CM26" s="361"/>
      <c r="CN26" s="361"/>
      <c r="CO26" s="361"/>
      <c r="CP26" s="361"/>
      <c r="CQ26" s="361"/>
      <c r="CR26" s="361"/>
      <c r="CS26" s="361"/>
      <c r="CT26" s="361"/>
      <c r="CU26" s="361"/>
      <c r="CV26" s="361"/>
      <c r="CW26" s="361"/>
      <c r="CX26" s="361"/>
      <c r="CY26" s="361"/>
      <c r="CZ26" s="361"/>
    </row>
    <row r="27" s="362" customFormat="true" ht="63" hidden="false" customHeight="true" outlineLevel="0" collapsed="false">
      <c r="A27" s="358" t="s">
        <v>155</v>
      </c>
      <c r="B27" s="358"/>
      <c r="C27" s="358"/>
      <c r="D27" s="358"/>
      <c r="E27" s="358"/>
      <c r="F27" s="358"/>
      <c r="G27" s="359" t="s">
        <v>513</v>
      </c>
      <c r="H27" s="359"/>
      <c r="I27" s="359"/>
      <c r="J27" s="359"/>
      <c r="K27" s="359"/>
      <c r="L27" s="359"/>
      <c r="M27" s="359"/>
      <c r="N27" s="359"/>
      <c r="O27" s="359"/>
      <c r="P27" s="359"/>
      <c r="Q27" s="359"/>
      <c r="R27" s="359"/>
      <c r="S27" s="359"/>
      <c r="T27" s="359"/>
      <c r="U27" s="359"/>
      <c r="V27" s="359"/>
      <c r="W27" s="359"/>
      <c r="X27" s="359"/>
      <c r="Y27" s="359"/>
      <c r="Z27" s="359"/>
      <c r="AA27" s="359"/>
      <c r="AB27" s="359"/>
      <c r="AC27" s="359"/>
      <c r="AD27" s="360" t="n">
        <v>500</v>
      </c>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t="n">
        <v>10</v>
      </c>
      <c r="BD27" s="360"/>
      <c r="BE27" s="360"/>
      <c r="BF27" s="360"/>
      <c r="BG27" s="360"/>
      <c r="BH27" s="360"/>
      <c r="BI27" s="360"/>
      <c r="BJ27" s="360"/>
      <c r="BK27" s="360"/>
      <c r="BL27" s="360"/>
      <c r="BM27" s="360"/>
      <c r="BN27" s="360"/>
      <c r="BO27" s="360"/>
      <c r="BP27" s="360"/>
      <c r="BQ27" s="360"/>
      <c r="BR27" s="360"/>
      <c r="BS27" s="363" t="n">
        <v>8</v>
      </c>
      <c r="BT27" s="363"/>
      <c r="BU27" s="363"/>
      <c r="BV27" s="363"/>
      <c r="BW27" s="363"/>
      <c r="BX27" s="363"/>
      <c r="BY27" s="363"/>
      <c r="BZ27" s="363"/>
      <c r="CA27" s="363"/>
      <c r="CB27" s="363"/>
      <c r="CC27" s="363"/>
      <c r="CD27" s="363"/>
      <c r="CE27" s="363"/>
      <c r="CF27" s="363"/>
      <c r="CG27" s="363"/>
      <c r="CH27" s="363"/>
      <c r="CI27" s="361" t="n">
        <f aca="false">AD27*BC27*BS27</f>
        <v>40000</v>
      </c>
      <c r="CJ27" s="361"/>
      <c r="CK27" s="361"/>
      <c r="CL27" s="361"/>
      <c r="CM27" s="361"/>
      <c r="CN27" s="361"/>
      <c r="CO27" s="361"/>
      <c r="CP27" s="361"/>
      <c r="CQ27" s="361"/>
      <c r="CR27" s="361"/>
      <c r="CS27" s="361"/>
      <c r="CT27" s="361"/>
      <c r="CU27" s="361"/>
      <c r="CV27" s="361"/>
      <c r="CW27" s="361"/>
      <c r="CX27" s="361"/>
      <c r="CY27" s="361"/>
      <c r="CZ27" s="361"/>
    </row>
    <row r="28" s="362" customFormat="true" ht="44.25" hidden="false" customHeight="true" outlineLevel="0" collapsed="false">
      <c r="A28" s="358" t="s">
        <v>156</v>
      </c>
      <c r="B28" s="358"/>
      <c r="C28" s="358"/>
      <c r="D28" s="358"/>
      <c r="E28" s="358"/>
      <c r="F28" s="358"/>
      <c r="G28" s="359" t="s">
        <v>514</v>
      </c>
      <c r="H28" s="359"/>
      <c r="I28" s="359"/>
      <c r="J28" s="359"/>
      <c r="K28" s="359"/>
      <c r="L28" s="359"/>
      <c r="M28" s="359"/>
      <c r="N28" s="359"/>
      <c r="O28" s="359"/>
      <c r="P28" s="359"/>
      <c r="Q28" s="359"/>
      <c r="R28" s="359"/>
      <c r="S28" s="359"/>
      <c r="T28" s="359"/>
      <c r="U28" s="359"/>
      <c r="V28" s="359"/>
      <c r="W28" s="359"/>
      <c r="X28" s="359"/>
      <c r="Y28" s="359"/>
      <c r="Z28" s="359"/>
      <c r="AA28" s="359"/>
      <c r="AB28" s="359"/>
      <c r="AC28" s="359"/>
      <c r="AD28" s="360" t="n">
        <v>2000</v>
      </c>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t="n">
        <v>20</v>
      </c>
      <c r="BD28" s="360"/>
      <c r="BE28" s="360"/>
      <c r="BF28" s="360"/>
      <c r="BG28" s="360"/>
      <c r="BH28" s="360"/>
      <c r="BI28" s="360"/>
      <c r="BJ28" s="360"/>
      <c r="BK28" s="360"/>
      <c r="BL28" s="360"/>
      <c r="BM28" s="360"/>
      <c r="BN28" s="360"/>
      <c r="BO28" s="360"/>
      <c r="BP28" s="360"/>
      <c r="BQ28" s="360"/>
      <c r="BR28" s="360"/>
      <c r="BS28" s="360" t="n">
        <v>5</v>
      </c>
      <c r="BT28" s="360"/>
      <c r="BU28" s="360"/>
      <c r="BV28" s="360"/>
      <c r="BW28" s="360"/>
      <c r="BX28" s="360"/>
      <c r="BY28" s="360"/>
      <c r="BZ28" s="360"/>
      <c r="CA28" s="360"/>
      <c r="CB28" s="360"/>
      <c r="CC28" s="360"/>
      <c r="CD28" s="360"/>
      <c r="CE28" s="360"/>
      <c r="CF28" s="360"/>
      <c r="CG28" s="360"/>
      <c r="CH28" s="360"/>
      <c r="CI28" s="361" t="n">
        <f aca="false">AD28*BC28*BS28</f>
        <v>200000</v>
      </c>
      <c r="CJ28" s="361"/>
      <c r="CK28" s="361"/>
      <c r="CL28" s="361"/>
      <c r="CM28" s="361"/>
      <c r="CN28" s="361"/>
      <c r="CO28" s="361"/>
      <c r="CP28" s="361"/>
      <c r="CQ28" s="361"/>
      <c r="CR28" s="361"/>
      <c r="CS28" s="361"/>
      <c r="CT28" s="361"/>
      <c r="CU28" s="361"/>
      <c r="CV28" s="361"/>
      <c r="CW28" s="361"/>
      <c r="CX28" s="361"/>
      <c r="CY28" s="361"/>
      <c r="CZ28" s="361"/>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row>
    <row r="29" s="362" customFormat="true" ht="54" hidden="false" customHeight="true" outlineLevel="0" collapsed="false">
      <c r="A29" s="358" t="s">
        <v>157</v>
      </c>
      <c r="B29" s="358"/>
      <c r="C29" s="358"/>
      <c r="D29" s="358"/>
      <c r="E29" s="358"/>
      <c r="F29" s="358"/>
      <c r="G29" s="359" t="s">
        <v>515</v>
      </c>
      <c r="H29" s="359"/>
      <c r="I29" s="359"/>
      <c r="J29" s="359"/>
      <c r="K29" s="359"/>
      <c r="L29" s="359"/>
      <c r="M29" s="359"/>
      <c r="N29" s="359"/>
      <c r="O29" s="359"/>
      <c r="P29" s="359"/>
      <c r="Q29" s="359"/>
      <c r="R29" s="359"/>
      <c r="S29" s="359"/>
      <c r="T29" s="359"/>
      <c r="U29" s="359"/>
      <c r="V29" s="359"/>
      <c r="W29" s="359"/>
      <c r="X29" s="359"/>
      <c r="Y29" s="359"/>
      <c r="Z29" s="359"/>
      <c r="AA29" s="359"/>
      <c r="AB29" s="359"/>
      <c r="AC29" s="359"/>
      <c r="AD29" s="360" t="n">
        <v>550</v>
      </c>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t="n">
        <v>10</v>
      </c>
      <c r="BD29" s="360"/>
      <c r="BE29" s="360"/>
      <c r="BF29" s="360"/>
      <c r="BG29" s="360"/>
      <c r="BH29" s="360"/>
      <c r="BI29" s="360"/>
      <c r="BJ29" s="360"/>
      <c r="BK29" s="360"/>
      <c r="BL29" s="360"/>
      <c r="BM29" s="360"/>
      <c r="BN29" s="360"/>
      <c r="BO29" s="360"/>
      <c r="BP29" s="360"/>
      <c r="BQ29" s="360"/>
      <c r="BR29" s="360"/>
      <c r="BS29" s="360" t="n">
        <v>20</v>
      </c>
      <c r="BT29" s="360"/>
      <c r="BU29" s="360"/>
      <c r="BV29" s="360"/>
      <c r="BW29" s="360"/>
      <c r="BX29" s="360"/>
      <c r="BY29" s="360"/>
      <c r="BZ29" s="360"/>
      <c r="CA29" s="360"/>
      <c r="CB29" s="360"/>
      <c r="CC29" s="360"/>
      <c r="CD29" s="360"/>
      <c r="CE29" s="360"/>
      <c r="CF29" s="360"/>
      <c r="CG29" s="360"/>
      <c r="CH29" s="360"/>
      <c r="CI29" s="361" t="n">
        <f aca="false">AD29*BC29*BS29</f>
        <v>110000</v>
      </c>
      <c r="CJ29" s="361"/>
      <c r="CK29" s="361"/>
      <c r="CL29" s="361"/>
      <c r="CM29" s="361"/>
      <c r="CN29" s="361"/>
      <c r="CO29" s="361"/>
      <c r="CP29" s="361"/>
      <c r="CQ29" s="361"/>
      <c r="CR29" s="361"/>
      <c r="CS29" s="361"/>
      <c r="CT29" s="361"/>
      <c r="CU29" s="361"/>
      <c r="CV29" s="361"/>
      <c r="CW29" s="361"/>
      <c r="CX29" s="361"/>
      <c r="CY29" s="361"/>
      <c r="CZ29" s="361"/>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row>
    <row r="30" s="244" customFormat="true" ht="17.25" hidden="false" customHeight="true" outlineLevel="0" collapsed="false">
      <c r="A30" s="356" t="s">
        <v>516</v>
      </c>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65" t="s">
        <v>164</v>
      </c>
      <c r="BD30" s="365"/>
      <c r="BE30" s="365"/>
      <c r="BF30" s="365"/>
      <c r="BG30" s="365"/>
      <c r="BH30" s="365"/>
      <c r="BI30" s="365"/>
      <c r="BJ30" s="365"/>
      <c r="BK30" s="365"/>
      <c r="BL30" s="365"/>
      <c r="BM30" s="365"/>
      <c r="BN30" s="365"/>
      <c r="BO30" s="365"/>
      <c r="BP30" s="365"/>
      <c r="BQ30" s="365"/>
      <c r="BR30" s="365"/>
      <c r="BS30" s="365" t="s">
        <v>164</v>
      </c>
      <c r="BT30" s="365"/>
      <c r="BU30" s="365"/>
      <c r="BV30" s="365"/>
      <c r="BW30" s="365"/>
      <c r="BX30" s="365"/>
      <c r="BY30" s="365"/>
      <c r="BZ30" s="365"/>
      <c r="CA30" s="365"/>
      <c r="CB30" s="365"/>
      <c r="CC30" s="365"/>
      <c r="CD30" s="365"/>
      <c r="CE30" s="365"/>
      <c r="CF30" s="365"/>
      <c r="CG30" s="365"/>
      <c r="CH30" s="365"/>
      <c r="CI30" s="366" t="n">
        <f aca="false">CI26+CI27+CI28+CI29</f>
        <v>380000</v>
      </c>
      <c r="CJ30" s="366"/>
      <c r="CK30" s="366"/>
      <c r="CL30" s="366"/>
      <c r="CM30" s="366"/>
      <c r="CN30" s="366"/>
      <c r="CO30" s="366"/>
      <c r="CP30" s="366"/>
      <c r="CQ30" s="366"/>
      <c r="CR30" s="366"/>
      <c r="CS30" s="366"/>
      <c r="CT30" s="366"/>
      <c r="CU30" s="366"/>
      <c r="CV30" s="366"/>
      <c r="CW30" s="366"/>
      <c r="CX30" s="366"/>
      <c r="CY30" s="366"/>
      <c r="CZ30" s="366"/>
    </row>
    <row r="31" s="244" customFormat="true" ht="14.25" hidden="true" customHeight="false" outlineLevel="0" collapsed="false">
      <c r="A31" s="244" t="s">
        <v>517</v>
      </c>
    </row>
    <row r="32" s="244" customFormat="true" ht="12.75" hidden="true" customHeight="true" outlineLevel="0" collapsed="false">
      <c r="A32" s="244" t="s">
        <v>420</v>
      </c>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row>
    <row r="33" s="353" customFormat="true" ht="55.5" hidden="true" customHeight="true" outlineLevel="0" collapsed="false">
      <c r="A33" s="244"/>
      <c r="B33" s="244"/>
      <c r="C33" s="244"/>
      <c r="D33" s="244"/>
      <c r="E33" s="244"/>
      <c r="F33" s="244"/>
      <c r="G33" s="244"/>
      <c r="H33" s="244"/>
      <c r="I33" s="244"/>
      <c r="J33" s="244"/>
      <c r="K33" s="244"/>
      <c r="L33" s="244"/>
      <c r="M33" s="244"/>
      <c r="N33" s="244"/>
      <c r="O33" s="244"/>
      <c r="P33" s="244"/>
      <c r="Q33" s="244"/>
      <c r="R33" s="244"/>
      <c r="S33" s="244"/>
      <c r="T33" s="244"/>
      <c r="U33" s="244"/>
      <c r="V33" s="244"/>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row>
    <row r="34" s="355" customFormat="true" ht="12.75" hidden="true" customHeight="true" outlineLevel="0" collapsed="false">
      <c r="A34" s="352" t="s">
        <v>387</v>
      </c>
      <c r="B34" s="352"/>
      <c r="C34" s="352"/>
      <c r="D34" s="352"/>
      <c r="E34" s="352"/>
      <c r="F34" s="352"/>
      <c r="G34" s="352" t="s">
        <v>506</v>
      </c>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t="s">
        <v>518</v>
      </c>
      <c r="AE34" s="352"/>
      <c r="AF34" s="352"/>
      <c r="AG34" s="352"/>
      <c r="AH34" s="352"/>
      <c r="AI34" s="352"/>
      <c r="AJ34" s="352"/>
      <c r="AK34" s="352"/>
      <c r="AL34" s="352"/>
      <c r="AM34" s="352"/>
      <c r="AN34" s="352"/>
      <c r="AO34" s="352"/>
      <c r="AP34" s="352"/>
      <c r="AQ34" s="352"/>
      <c r="AR34" s="352"/>
      <c r="AS34" s="352"/>
      <c r="AT34" s="352"/>
      <c r="AU34" s="352"/>
      <c r="AV34" s="352"/>
      <c r="AW34" s="352"/>
      <c r="AX34" s="352"/>
      <c r="AY34" s="352" t="s">
        <v>519</v>
      </c>
      <c r="AZ34" s="352"/>
      <c r="BA34" s="352"/>
      <c r="BB34" s="352"/>
      <c r="BC34" s="352"/>
      <c r="BD34" s="352"/>
      <c r="BE34" s="352"/>
      <c r="BF34" s="352"/>
      <c r="BG34" s="352"/>
      <c r="BH34" s="352"/>
      <c r="BI34" s="352"/>
      <c r="BJ34" s="352"/>
      <c r="BK34" s="352"/>
      <c r="BL34" s="352"/>
      <c r="BM34" s="352"/>
      <c r="BN34" s="352"/>
      <c r="BO34" s="352"/>
      <c r="BP34" s="352"/>
      <c r="BQ34" s="352" t="s">
        <v>520</v>
      </c>
      <c r="BR34" s="352"/>
      <c r="BS34" s="352"/>
      <c r="BT34" s="352"/>
      <c r="BU34" s="352"/>
      <c r="BV34" s="352"/>
      <c r="BW34" s="352"/>
      <c r="BX34" s="352"/>
      <c r="BY34" s="352"/>
      <c r="BZ34" s="352"/>
      <c r="CA34" s="352"/>
      <c r="CB34" s="352"/>
      <c r="CC34" s="352"/>
      <c r="CD34" s="352"/>
      <c r="CE34" s="352"/>
      <c r="CF34" s="352"/>
      <c r="CG34" s="352"/>
      <c r="CH34" s="352"/>
      <c r="CI34" s="352" t="s">
        <v>510</v>
      </c>
      <c r="CJ34" s="352"/>
      <c r="CK34" s="352"/>
      <c r="CL34" s="352"/>
      <c r="CM34" s="352"/>
      <c r="CN34" s="352"/>
      <c r="CO34" s="352"/>
      <c r="CP34" s="352"/>
      <c r="CQ34" s="352"/>
      <c r="CR34" s="352"/>
      <c r="CS34" s="352"/>
      <c r="CT34" s="352"/>
      <c r="CU34" s="352"/>
      <c r="CV34" s="352"/>
      <c r="CW34" s="352"/>
      <c r="CX34" s="352"/>
      <c r="CY34" s="352"/>
      <c r="CZ34" s="352"/>
    </row>
    <row r="35" s="362" customFormat="true" ht="15" hidden="true" customHeight="true" outlineLevel="0" collapsed="false">
      <c r="A35" s="354" t="n">
        <v>1</v>
      </c>
      <c r="B35" s="354"/>
      <c r="C35" s="354"/>
      <c r="D35" s="354"/>
      <c r="E35" s="354"/>
      <c r="F35" s="354"/>
      <c r="G35" s="354" t="n">
        <v>2</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t="n">
        <v>3</v>
      </c>
      <c r="AE35" s="354"/>
      <c r="AF35" s="354"/>
      <c r="AG35" s="354"/>
      <c r="AH35" s="354"/>
      <c r="AI35" s="354"/>
      <c r="AJ35" s="354"/>
      <c r="AK35" s="354"/>
      <c r="AL35" s="354"/>
      <c r="AM35" s="354"/>
      <c r="AN35" s="354"/>
      <c r="AO35" s="354"/>
      <c r="AP35" s="354"/>
      <c r="AQ35" s="354"/>
      <c r="AR35" s="354"/>
      <c r="AS35" s="354"/>
      <c r="AT35" s="354"/>
      <c r="AU35" s="354"/>
      <c r="AV35" s="354"/>
      <c r="AW35" s="354"/>
      <c r="AX35" s="354"/>
      <c r="AY35" s="354" t="n">
        <v>4</v>
      </c>
      <c r="AZ35" s="354"/>
      <c r="BA35" s="354"/>
      <c r="BB35" s="354"/>
      <c r="BC35" s="354"/>
      <c r="BD35" s="354"/>
      <c r="BE35" s="354"/>
      <c r="BF35" s="354"/>
      <c r="BG35" s="354"/>
      <c r="BH35" s="354"/>
      <c r="BI35" s="354"/>
      <c r="BJ35" s="354"/>
      <c r="BK35" s="354"/>
      <c r="BL35" s="354"/>
      <c r="BM35" s="354"/>
      <c r="BN35" s="354"/>
      <c r="BO35" s="354"/>
      <c r="BP35" s="354"/>
      <c r="BQ35" s="354" t="n">
        <v>5</v>
      </c>
      <c r="BR35" s="354"/>
      <c r="BS35" s="354"/>
      <c r="BT35" s="354"/>
      <c r="BU35" s="354"/>
      <c r="BV35" s="354"/>
      <c r="BW35" s="354"/>
      <c r="BX35" s="354"/>
      <c r="BY35" s="354"/>
      <c r="BZ35" s="354"/>
      <c r="CA35" s="354"/>
      <c r="CB35" s="354"/>
      <c r="CC35" s="354"/>
      <c r="CD35" s="354"/>
      <c r="CE35" s="354"/>
      <c r="CF35" s="354"/>
      <c r="CG35" s="354"/>
      <c r="CH35" s="354"/>
      <c r="CI35" s="354" t="n">
        <v>6</v>
      </c>
      <c r="CJ35" s="354"/>
      <c r="CK35" s="354"/>
      <c r="CL35" s="354"/>
      <c r="CM35" s="354"/>
      <c r="CN35" s="354"/>
      <c r="CO35" s="354"/>
      <c r="CP35" s="354"/>
      <c r="CQ35" s="354"/>
      <c r="CR35" s="354"/>
      <c r="CS35" s="354"/>
      <c r="CT35" s="354"/>
      <c r="CU35" s="354"/>
      <c r="CV35" s="354"/>
      <c r="CW35" s="354"/>
      <c r="CX35" s="354"/>
      <c r="CY35" s="354"/>
      <c r="CZ35" s="354"/>
    </row>
    <row r="36" s="362" customFormat="true" ht="15" hidden="true" customHeight="true" outlineLevel="0" collapsed="false">
      <c r="A36" s="367" t="s">
        <v>408</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row>
    <row r="37" s="362" customFormat="true" ht="28.5" hidden="true" customHeight="true" outlineLevel="0" collapsed="false">
      <c r="A37" s="358"/>
      <c r="B37" s="358"/>
      <c r="C37" s="358"/>
      <c r="D37" s="358"/>
      <c r="E37" s="358"/>
      <c r="F37" s="358"/>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row>
    <row r="38" s="362" customFormat="true" ht="25.5" hidden="true" customHeight="true" outlineLevel="0" collapsed="false">
      <c r="A38" s="368" t="s">
        <v>516</v>
      </c>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0" t="s">
        <v>164</v>
      </c>
      <c r="AE38" s="360"/>
      <c r="AF38" s="360"/>
      <c r="AG38" s="360"/>
      <c r="AH38" s="360"/>
      <c r="AI38" s="360"/>
      <c r="AJ38" s="360"/>
      <c r="AK38" s="360"/>
      <c r="AL38" s="360"/>
      <c r="AM38" s="360"/>
      <c r="AN38" s="360"/>
      <c r="AO38" s="360"/>
      <c r="AP38" s="360"/>
      <c r="AQ38" s="360"/>
      <c r="AR38" s="360"/>
      <c r="AS38" s="360"/>
      <c r="AT38" s="360"/>
      <c r="AU38" s="360"/>
      <c r="AV38" s="360"/>
      <c r="AW38" s="360"/>
      <c r="AX38" s="360"/>
      <c r="AY38" s="360" t="s">
        <v>164</v>
      </c>
      <c r="AZ38" s="360"/>
      <c r="BA38" s="360"/>
      <c r="BB38" s="360"/>
      <c r="BC38" s="360"/>
      <c r="BD38" s="360"/>
      <c r="BE38" s="360"/>
      <c r="BF38" s="360"/>
      <c r="BG38" s="360"/>
      <c r="BH38" s="360"/>
      <c r="BI38" s="360"/>
      <c r="BJ38" s="360"/>
      <c r="BK38" s="360"/>
      <c r="BL38" s="360"/>
      <c r="BM38" s="360"/>
      <c r="BN38" s="360"/>
      <c r="BO38" s="360"/>
      <c r="BP38" s="360"/>
      <c r="BQ38" s="360" t="s">
        <v>164</v>
      </c>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row>
    <row r="39" s="362" customFormat="true" ht="15" hidden="true" customHeight="true" outlineLevel="0" collapsed="false">
      <c r="A39" s="367" t="s">
        <v>408</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row>
    <row r="40" s="362" customFormat="true" ht="29.25" hidden="true" customHeight="true" outlineLevel="0" collapsed="false">
      <c r="A40" s="358"/>
      <c r="B40" s="358"/>
      <c r="C40" s="358"/>
      <c r="D40" s="358"/>
      <c r="E40" s="358"/>
      <c r="F40" s="358"/>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row>
    <row r="41" s="362" customFormat="true" ht="21.75" hidden="true" customHeight="true" outlineLevel="0" collapsed="false">
      <c r="A41" s="368" t="s">
        <v>516</v>
      </c>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0" t="s">
        <v>164</v>
      </c>
      <c r="AE41" s="360"/>
      <c r="AF41" s="360"/>
      <c r="AG41" s="360"/>
      <c r="AH41" s="360"/>
      <c r="AI41" s="360"/>
      <c r="AJ41" s="360"/>
      <c r="AK41" s="360"/>
      <c r="AL41" s="360"/>
      <c r="AM41" s="360"/>
      <c r="AN41" s="360"/>
      <c r="AO41" s="360"/>
      <c r="AP41" s="360"/>
      <c r="AQ41" s="360"/>
      <c r="AR41" s="360"/>
      <c r="AS41" s="360"/>
      <c r="AT41" s="360"/>
      <c r="AU41" s="360"/>
      <c r="AV41" s="360"/>
      <c r="AW41" s="360"/>
      <c r="AX41" s="360"/>
      <c r="AY41" s="360" t="s">
        <v>164</v>
      </c>
      <c r="AZ41" s="360"/>
      <c r="BA41" s="360"/>
      <c r="BB41" s="360"/>
      <c r="BC41" s="360"/>
      <c r="BD41" s="360"/>
      <c r="BE41" s="360"/>
      <c r="BF41" s="360"/>
      <c r="BG41" s="360"/>
      <c r="BH41" s="360"/>
      <c r="BI41" s="360"/>
      <c r="BJ41" s="360"/>
      <c r="BK41" s="360"/>
      <c r="BL41" s="360"/>
      <c r="BM41" s="360"/>
      <c r="BN41" s="360"/>
      <c r="BO41" s="360"/>
      <c r="BP41" s="360"/>
      <c r="BQ41" s="360" t="s">
        <v>164</v>
      </c>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0"/>
      <c r="CY41" s="360"/>
      <c r="CZ41" s="360"/>
    </row>
    <row r="42" s="362" customFormat="true" ht="15" hidden="true" customHeight="true" outlineLevel="0" collapsed="false">
      <c r="A42" s="358"/>
      <c r="B42" s="358"/>
      <c r="C42" s="358"/>
      <c r="D42" s="358"/>
      <c r="E42" s="358"/>
      <c r="F42" s="358"/>
      <c r="G42" s="369" t="s">
        <v>373</v>
      </c>
      <c r="H42" s="369"/>
      <c r="I42" s="369"/>
      <c r="J42" s="369"/>
      <c r="K42" s="369"/>
      <c r="L42" s="369"/>
      <c r="M42" s="369"/>
      <c r="N42" s="369"/>
      <c r="O42" s="369"/>
      <c r="P42" s="369"/>
      <c r="Q42" s="369"/>
      <c r="R42" s="369"/>
      <c r="S42" s="369"/>
      <c r="T42" s="369"/>
      <c r="U42" s="369"/>
      <c r="V42" s="369"/>
      <c r="W42" s="369"/>
      <c r="X42" s="369"/>
      <c r="Y42" s="369"/>
      <c r="Z42" s="369"/>
      <c r="AA42" s="369"/>
      <c r="AB42" s="369"/>
      <c r="AC42" s="369"/>
      <c r="AD42" s="360" t="s">
        <v>164</v>
      </c>
      <c r="AE42" s="360"/>
      <c r="AF42" s="360"/>
      <c r="AG42" s="360"/>
      <c r="AH42" s="360"/>
      <c r="AI42" s="360"/>
      <c r="AJ42" s="360"/>
      <c r="AK42" s="360"/>
      <c r="AL42" s="360"/>
      <c r="AM42" s="360"/>
      <c r="AN42" s="360"/>
      <c r="AO42" s="360"/>
      <c r="AP42" s="360"/>
      <c r="AQ42" s="360"/>
      <c r="AR42" s="360"/>
      <c r="AS42" s="360"/>
      <c r="AT42" s="360"/>
      <c r="AU42" s="360"/>
      <c r="AV42" s="360"/>
      <c r="AW42" s="360"/>
      <c r="AX42" s="360"/>
      <c r="AY42" s="360" t="s">
        <v>164</v>
      </c>
      <c r="AZ42" s="360"/>
      <c r="BA42" s="360"/>
      <c r="BB42" s="360"/>
      <c r="BC42" s="360"/>
      <c r="BD42" s="360"/>
      <c r="BE42" s="360"/>
      <c r="BF42" s="360"/>
      <c r="BG42" s="360"/>
      <c r="BH42" s="360"/>
      <c r="BI42" s="360"/>
      <c r="BJ42" s="360"/>
      <c r="BK42" s="360"/>
      <c r="BL42" s="360"/>
      <c r="BM42" s="360"/>
      <c r="BN42" s="360"/>
      <c r="BO42" s="360"/>
      <c r="BP42" s="360"/>
      <c r="BQ42" s="360" t="s">
        <v>164</v>
      </c>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c r="CU42" s="360"/>
      <c r="CV42" s="360"/>
      <c r="CW42" s="360"/>
      <c r="CX42" s="360"/>
      <c r="CY42" s="360"/>
      <c r="CZ42" s="360"/>
    </row>
    <row r="43" s="244" customFormat="true" ht="12.75" hidden="false" customHeight="true" outlineLevel="0" collapsed="false">
      <c r="A43" s="370" t="s">
        <v>521</v>
      </c>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0"/>
      <c r="CE43" s="370"/>
      <c r="CF43" s="370"/>
      <c r="CG43" s="370"/>
      <c r="CH43" s="370"/>
      <c r="CI43" s="370"/>
      <c r="CJ43" s="370"/>
      <c r="CK43" s="370"/>
      <c r="CL43" s="370"/>
      <c r="CM43" s="370"/>
      <c r="CN43" s="370"/>
      <c r="CO43" s="370"/>
      <c r="CP43" s="370"/>
      <c r="CQ43" s="370"/>
      <c r="CR43" s="370"/>
      <c r="CS43" s="370"/>
      <c r="CT43" s="370"/>
      <c r="CU43" s="370"/>
      <c r="CV43" s="370"/>
      <c r="CW43" s="370"/>
      <c r="CX43" s="370"/>
      <c r="CY43" s="370"/>
      <c r="CZ43" s="370"/>
    </row>
    <row r="44" s="244" customFormat="true" ht="14.25" hidden="false" customHeight="false" outlineLevel="0" collapsed="false">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row>
    <row r="45" s="244" customFormat="true" ht="12.75" hidden="false" customHeight="true" outlineLevel="0" collapsed="false">
      <c r="A45" s="244" t="s">
        <v>420</v>
      </c>
      <c r="W45" s="302" t="s">
        <v>183</v>
      </c>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2"/>
      <c r="CY45" s="302"/>
      <c r="CZ45" s="302"/>
    </row>
    <row r="46" s="353" customFormat="true" ht="17.25" hidden="false" customHeight="true" outlineLevel="0" collapsed="false">
      <c r="A46" s="244"/>
      <c r="B46" s="244"/>
      <c r="C46" s="244"/>
      <c r="D46" s="244"/>
      <c r="E46" s="244"/>
      <c r="F46" s="244"/>
      <c r="G46" s="244"/>
      <c r="H46" s="244"/>
      <c r="I46" s="244"/>
      <c r="J46" s="244"/>
      <c r="K46" s="244"/>
      <c r="L46" s="244"/>
      <c r="M46" s="244"/>
      <c r="N46" s="244"/>
      <c r="O46" s="244"/>
      <c r="P46" s="244"/>
      <c r="Q46" s="244"/>
      <c r="R46" s="244"/>
      <c r="S46" s="244"/>
      <c r="T46" s="244"/>
      <c r="U46" s="244"/>
      <c r="V46" s="244"/>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372" t="s">
        <v>377</v>
      </c>
      <c r="BJ46" s="372"/>
      <c r="BK46" s="372"/>
      <c r="BL46" s="372"/>
      <c r="BM46" s="372"/>
      <c r="BN46" s="372"/>
      <c r="BO46" s="372"/>
      <c r="BP46" s="372"/>
      <c r="BQ46" s="372"/>
      <c r="BR46" s="372"/>
      <c r="BS46" s="372"/>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row>
    <row r="47" s="355" customFormat="true" ht="44.25" hidden="false" customHeight="true" outlineLevel="0" collapsed="false">
      <c r="A47" s="352" t="s">
        <v>387</v>
      </c>
      <c r="B47" s="352"/>
      <c r="C47" s="352"/>
      <c r="D47" s="352"/>
      <c r="E47" s="352"/>
      <c r="F47" s="352"/>
      <c r="G47" s="301" t="s">
        <v>506</v>
      </c>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52" t="s">
        <v>508</v>
      </c>
      <c r="AZ47" s="352"/>
      <c r="BA47" s="352"/>
      <c r="BB47" s="352"/>
      <c r="BC47" s="352"/>
      <c r="BD47" s="352"/>
      <c r="BE47" s="352"/>
      <c r="BF47" s="352"/>
      <c r="BG47" s="352"/>
      <c r="BH47" s="352"/>
      <c r="BI47" s="352"/>
      <c r="BJ47" s="352"/>
      <c r="BK47" s="352"/>
      <c r="BL47" s="352"/>
      <c r="BM47" s="352"/>
      <c r="BN47" s="352"/>
      <c r="BO47" s="352"/>
      <c r="BP47" s="352"/>
      <c r="BQ47" s="352" t="s">
        <v>522</v>
      </c>
      <c r="BR47" s="352"/>
      <c r="BS47" s="352"/>
      <c r="BT47" s="352"/>
      <c r="BU47" s="352"/>
      <c r="BV47" s="352"/>
      <c r="BW47" s="352"/>
      <c r="BX47" s="352"/>
      <c r="BY47" s="352"/>
      <c r="BZ47" s="352"/>
      <c r="CA47" s="352"/>
      <c r="CB47" s="352"/>
      <c r="CC47" s="352"/>
      <c r="CD47" s="352"/>
      <c r="CE47" s="352"/>
      <c r="CF47" s="352"/>
      <c r="CG47" s="352"/>
      <c r="CH47" s="352"/>
      <c r="CI47" s="352" t="s">
        <v>510</v>
      </c>
      <c r="CJ47" s="352"/>
      <c r="CK47" s="352"/>
      <c r="CL47" s="352"/>
      <c r="CM47" s="352"/>
      <c r="CN47" s="352"/>
      <c r="CO47" s="352"/>
      <c r="CP47" s="352"/>
      <c r="CQ47" s="352"/>
      <c r="CR47" s="352"/>
      <c r="CS47" s="352"/>
      <c r="CT47" s="352"/>
      <c r="CU47" s="352"/>
      <c r="CV47" s="352"/>
      <c r="CW47" s="352"/>
      <c r="CX47" s="352"/>
      <c r="CY47" s="352"/>
      <c r="CZ47" s="352"/>
    </row>
    <row r="48" s="362" customFormat="true" ht="15" hidden="false" customHeight="true" outlineLevel="0" collapsed="false">
      <c r="A48" s="354" t="n">
        <v>1</v>
      </c>
      <c r="B48" s="354"/>
      <c r="C48" s="354"/>
      <c r="D48" s="354"/>
      <c r="E48" s="354"/>
      <c r="F48" s="354"/>
      <c r="G48" s="354" t="n">
        <v>2</v>
      </c>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t="n">
        <v>3</v>
      </c>
      <c r="AE48" s="354"/>
      <c r="AF48" s="354"/>
      <c r="AG48" s="354"/>
      <c r="AH48" s="354"/>
      <c r="AI48" s="354"/>
      <c r="AJ48" s="354"/>
      <c r="AK48" s="354"/>
      <c r="AL48" s="354"/>
      <c r="AM48" s="354"/>
      <c r="AN48" s="354"/>
      <c r="AO48" s="354"/>
      <c r="AP48" s="354"/>
      <c r="AQ48" s="354"/>
      <c r="AR48" s="354"/>
      <c r="AS48" s="354"/>
      <c r="AT48" s="354"/>
      <c r="AU48" s="354"/>
      <c r="AV48" s="354"/>
      <c r="AW48" s="354"/>
      <c r="AX48" s="354"/>
      <c r="AY48" s="354" t="n">
        <v>4</v>
      </c>
      <c r="AZ48" s="354"/>
      <c r="BA48" s="354"/>
      <c r="BB48" s="354"/>
      <c r="BC48" s="354"/>
      <c r="BD48" s="354"/>
      <c r="BE48" s="354"/>
      <c r="BF48" s="354"/>
      <c r="BG48" s="354"/>
      <c r="BH48" s="354"/>
      <c r="BI48" s="354"/>
      <c r="BJ48" s="354"/>
      <c r="BK48" s="354"/>
      <c r="BL48" s="354"/>
      <c r="BM48" s="354"/>
      <c r="BN48" s="354"/>
      <c r="BO48" s="354"/>
      <c r="BP48" s="354"/>
      <c r="BQ48" s="354" t="n">
        <v>5</v>
      </c>
      <c r="BR48" s="354"/>
      <c r="BS48" s="354"/>
      <c r="BT48" s="354"/>
      <c r="BU48" s="354"/>
      <c r="BV48" s="354"/>
      <c r="BW48" s="354"/>
      <c r="BX48" s="354"/>
      <c r="BY48" s="354"/>
      <c r="BZ48" s="354"/>
      <c r="CA48" s="354"/>
      <c r="CB48" s="354"/>
      <c r="CC48" s="354"/>
      <c r="CD48" s="354"/>
      <c r="CE48" s="354"/>
      <c r="CF48" s="354"/>
      <c r="CG48" s="354"/>
      <c r="CH48" s="354"/>
      <c r="CI48" s="354" t="n">
        <v>6</v>
      </c>
      <c r="CJ48" s="354"/>
      <c r="CK48" s="354"/>
      <c r="CL48" s="354"/>
      <c r="CM48" s="354"/>
      <c r="CN48" s="354"/>
      <c r="CO48" s="354"/>
      <c r="CP48" s="354"/>
      <c r="CQ48" s="354"/>
      <c r="CR48" s="354"/>
      <c r="CS48" s="354"/>
      <c r="CT48" s="354"/>
      <c r="CU48" s="354"/>
      <c r="CV48" s="354"/>
      <c r="CW48" s="354"/>
      <c r="CX48" s="354"/>
      <c r="CY48" s="354"/>
      <c r="CZ48" s="354"/>
    </row>
    <row r="49" s="357" customFormat="true" ht="15" hidden="false" customHeight="true" outlineLevel="0" collapsed="false">
      <c r="A49" s="356" t="s">
        <v>511</v>
      </c>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row>
    <row r="50" s="362" customFormat="true" ht="72.75" hidden="true" customHeight="true" outlineLevel="0" collapsed="false">
      <c r="A50" s="358" t="s">
        <v>154</v>
      </c>
      <c r="B50" s="358"/>
      <c r="C50" s="358"/>
      <c r="D50" s="358"/>
      <c r="E50" s="358"/>
      <c r="F50" s="358"/>
      <c r="G50" s="359" t="s">
        <v>523</v>
      </c>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60"/>
      <c r="AZ50" s="360"/>
      <c r="BA50" s="360"/>
      <c r="BB50" s="360"/>
      <c r="BC50" s="360"/>
      <c r="BD50" s="360"/>
      <c r="BE50" s="360"/>
      <c r="BF50" s="360"/>
      <c r="BG50" s="360"/>
      <c r="BH50" s="360"/>
      <c r="BI50" s="360"/>
      <c r="BJ50" s="360"/>
      <c r="BK50" s="360"/>
      <c r="BL50" s="360"/>
      <c r="BM50" s="360"/>
      <c r="BN50" s="360"/>
      <c r="BO50" s="360"/>
      <c r="BP50" s="360"/>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row>
    <row r="51" s="362" customFormat="true" ht="12.75" hidden="false" customHeight="true" outlineLevel="0" collapsed="false">
      <c r="A51" s="358" t="s">
        <v>154</v>
      </c>
      <c r="B51" s="358"/>
      <c r="C51" s="358"/>
      <c r="D51" s="358"/>
      <c r="E51" s="358"/>
      <c r="F51" s="358"/>
      <c r="G51" s="359" t="s">
        <v>524</v>
      </c>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60" t="n">
        <v>15</v>
      </c>
      <c r="AZ51" s="360"/>
      <c r="BA51" s="360"/>
      <c r="BB51" s="360"/>
      <c r="BC51" s="360"/>
      <c r="BD51" s="360"/>
      <c r="BE51" s="360"/>
      <c r="BF51" s="360"/>
      <c r="BG51" s="360"/>
      <c r="BH51" s="360"/>
      <c r="BI51" s="360"/>
      <c r="BJ51" s="360"/>
      <c r="BK51" s="360"/>
      <c r="BL51" s="360"/>
      <c r="BM51" s="360"/>
      <c r="BN51" s="360"/>
      <c r="BO51" s="360"/>
      <c r="BP51" s="360"/>
      <c r="BQ51" s="361" t="n">
        <v>10000</v>
      </c>
      <c r="BR51" s="361"/>
      <c r="BS51" s="361"/>
      <c r="BT51" s="361"/>
      <c r="BU51" s="361"/>
      <c r="BV51" s="361"/>
      <c r="BW51" s="361"/>
      <c r="BX51" s="361"/>
      <c r="BY51" s="361"/>
      <c r="BZ51" s="361"/>
      <c r="CA51" s="361"/>
      <c r="CB51" s="361"/>
      <c r="CC51" s="361"/>
      <c r="CD51" s="361"/>
      <c r="CE51" s="361"/>
      <c r="CF51" s="361"/>
      <c r="CG51" s="361"/>
      <c r="CH51" s="361"/>
      <c r="CI51" s="361" t="n">
        <f aca="false">AY51*BQ51</f>
        <v>150000</v>
      </c>
      <c r="CJ51" s="361"/>
      <c r="CK51" s="361"/>
      <c r="CL51" s="361"/>
      <c r="CM51" s="361"/>
      <c r="CN51" s="361"/>
      <c r="CO51" s="361"/>
      <c r="CP51" s="361"/>
      <c r="CQ51" s="361"/>
      <c r="CR51" s="361"/>
      <c r="CS51" s="361"/>
      <c r="CT51" s="361"/>
      <c r="CU51" s="361"/>
      <c r="CV51" s="361"/>
      <c r="CW51" s="361"/>
      <c r="CX51" s="361"/>
      <c r="CY51" s="361"/>
      <c r="CZ51" s="361"/>
    </row>
    <row r="52" s="357" customFormat="true" ht="15" hidden="false" customHeight="true" outlineLevel="0" collapsed="false">
      <c r="A52" s="373" t="s">
        <v>516</v>
      </c>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65" t="s">
        <v>164</v>
      </c>
      <c r="AZ52" s="365"/>
      <c r="BA52" s="365"/>
      <c r="BB52" s="365"/>
      <c r="BC52" s="365"/>
      <c r="BD52" s="365"/>
      <c r="BE52" s="365"/>
      <c r="BF52" s="365"/>
      <c r="BG52" s="365"/>
      <c r="BH52" s="365"/>
      <c r="BI52" s="365"/>
      <c r="BJ52" s="365"/>
      <c r="BK52" s="365"/>
      <c r="BL52" s="365"/>
      <c r="BM52" s="365"/>
      <c r="BN52" s="365"/>
      <c r="BO52" s="365"/>
      <c r="BP52" s="365"/>
      <c r="BQ52" s="365" t="s">
        <v>164</v>
      </c>
      <c r="BR52" s="365"/>
      <c r="BS52" s="365"/>
      <c r="BT52" s="365"/>
      <c r="BU52" s="365"/>
      <c r="BV52" s="365"/>
      <c r="BW52" s="365"/>
      <c r="BX52" s="365"/>
      <c r="BY52" s="365"/>
      <c r="BZ52" s="365"/>
      <c r="CA52" s="365"/>
      <c r="CB52" s="365"/>
      <c r="CC52" s="365"/>
      <c r="CD52" s="365"/>
      <c r="CE52" s="365"/>
      <c r="CF52" s="365"/>
      <c r="CG52" s="365"/>
      <c r="CH52" s="365"/>
      <c r="CI52" s="366" t="n">
        <f aca="false">CI50+CI51</f>
        <v>150000</v>
      </c>
      <c r="CJ52" s="366"/>
      <c r="CK52" s="366"/>
      <c r="CL52" s="366"/>
      <c r="CM52" s="366"/>
      <c r="CN52" s="366"/>
      <c r="CO52" s="366"/>
      <c r="CP52" s="366"/>
      <c r="CQ52" s="366"/>
      <c r="CR52" s="366"/>
      <c r="CS52" s="366"/>
      <c r="CT52" s="366"/>
      <c r="CU52" s="366"/>
      <c r="CV52" s="366"/>
      <c r="CW52" s="366"/>
      <c r="CX52" s="366"/>
      <c r="CY52" s="366"/>
      <c r="CZ52" s="366"/>
    </row>
    <row r="53" s="244" customFormat="true" ht="12" hidden="false" customHeight="true" outlineLevel="0" collapsed="false">
      <c r="A53" s="374"/>
      <c r="B53" s="374"/>
      <c r="C53" s="374"/>
      <c r="D53" s="374"/>
      <c r="E53" s="374"/>
      <c r="F53" s="374"/>
      <c r="G53" s="374" t="s">
        <v>373</v>
      </c>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65" t="s">
        <v>164</v>
      </c>
      <c r="AZ53" s="365"/>
      <c r="BA53" s="365"/>
      <c r="BB53" s="365"/>
      <c r="BC53" s="365"/>
      <c r="BD53" s="365"/>
      <c r="BE53" s="365"/>
      <c r="BF53" s="365"/>
      <c r="BG53" s="365"/>
      <c r="BH53" s="365"/>
      <c r="BI53" s="365"/>
      <c r="BJ53" s="365"/>
      <c r="BK53" s="365"/>
      <c r="BL53" s="365"/>
      <c r="BM53" s="365"/>
      <c r="BN53" s="365"/>
      <c r="BO53" s="365"/>
      <c r="BP53" s="365"/>
      <c r="BQ53" s="365" t="s">
        <v>164</v>
      </c>
      <c r="BR53" s="365"/>
      <c r="BS53" s="365"/>
      <c r="BT53" s="365"/>
      <c r="BU53" s="365"/>
      <c r="BV53" s="365"/>
      <c r="BW53" s="365"/>
      <c r="BX53" s="365"/>
      <c r="BY53" s="365"/>
      <c r="BZ53" s="365"/>
      <c r="CA53" s="365"/>
      <c r="CB53" s="365"/>
      <c r="CC53" s="365"/>
      <c r="CD53" s="365"/>
      <c r="CE53" s="365"/>
      <c r="CF53" s="365"/>
      <c r="CG53" s="365"/>
      <c r="CH53" s="365"/>
      <c r="CI53" s="366" t="n">
        <f aca="false">CI52</f>
        <v>150000</v>
      </c>
      <c r="CJ53" s="366"/>
      <c r="CK53" s="366"/>
      <c r="CL53" s="366"/>
      <c r="CM53" s="366"/>
      <c r="CN53" s="366"/>
      <c r="CO53" s="366"/>
      <c r="CP53" s="366"/>
      <c r="CQ53" s="366"/>
      <c r="CR53" s="366"/>
      <c r="CS53" s="366"/>
      <c r="CT53" s="366"/>
      <c r="CU53" s="366"/>
      <c r="CV53" s="366"/>
      <c r="CW53" s="366"/>
      <c r="CX53" s="366"/>
      <c r="CY53" s="366"/>
      <c r="CZ53" s="366"/>
    </row>
    <row r="54" s="353" customFormat="true" ht="17.25" hidden="false" customHeight="true" outlineLevel="0" collapsed="false">
      <c r="A54" s="244"/>
      <c r="B54" s="244"/>
      <c r="C54" s="244"/>
      <c r="D54" s="244"/>
      <c r="E54" s="244"/>
      <c r="F54" s="244"/>
      <c r="G54" s="244"/>
      <c r="H54" s="244"/>
      <c r="I54" s="244"/>
      <c r="J54" s="244"/>
      <c r="K54" s="244"/>
      <c r="L54" s="244"/>
      <c r="M54" s="244"/>
      <c r="N54" s="244"/>
      <c r="O54" s="244"/>
      <c r="P54" s="244"/>
      <c r="Q54" s="244"/>
      <c r="R54" s="244"/>
      <c r="S54" s="244"/>
      <c r="T54" s="244"/>
      <c r="U54" s="244"/>
      <c r="V54" s="244"/>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372" t="s">
        <v>380</v>
      </c>
      <c r="BJ54" s="372"/>
      <c r="BK54" s="372"/>
      <c r="BL54" s="372"/>
      <c r="BM54" s="372"/>
      <c r="BN54" s="372"/>
      <c r="BO54" s="372"/>
      <c r="BP54" s="372"/>
      <c r="BQ54" s="372"/>
      <c r="BR54" s="372"/>
      <c r="BS54" s="372"/>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row>
    <row r="55" s="355" customFormat="true" ht="44.25" hidden="false" customHeight="true" outlineLevel="0" collapsed="false">
      <c r="A55" s="352" t="s">
        <v>387</v>
      </c>
      <c r="B55" s="352"/>
      <c r="C55" s="352"/>
      <c r="D55" s="352"/>
      <c r="E55" s="352"/>
      <c r="F55" s="352"/>
      <c r="G55" s="301" t="s">
        <v>506</v>
      </c>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52" t="s">
        <v>508</v>
      </c>
      <c r="AZ55" s="352"/>
      <c r="BA55" s="352"/>
      <c r="BB55" s="352"/>
      <c r="BC55" s="352"/>
      <c r="BD55" s="352"/>
      <c r="BE55" s="352"/>
      <c r="BF55" s="352"/>
      <c r="BG55" s="352"/>
      <c r="BH55" s="352"/>
      <c r="BI55" s="352"/>
      <c r="BJ55" s="352"/>
      <c r="BK55" s="352"/>
      <c r="BL55" s="352"/>
      <c r="BM55" s="352"/>
      <c r="BN55" s="352"/>
      <c r="BO55" s="352"/>
      <c r="BP55" s="352"/>
      <c r="BQ55" s="352" t="s">
        <v>522</v>
      </c>
      <c r="BR55" s="352"/>
      <c r="BS55" s="352"/>
      <c r="BT55" s="352"/>
      <c r="BU55" s="352"/>
      <c r="BV55" s="352"/>
      <c r="BW55" s="352"/>
      <c r="BX55" s="352"/>
      <c r="BY55" s="352"/>
      <c r="BZ55" s="352"/>
      <c r="CA55" s="352"/>
      <c r="CB55" s="352"/>
      <c r="CC55" s="352"/>
      <c r="CD55" s="352"/>
      <c r="CE55" s="352"/>
      <c r="CF55" s="352"/>
      <c r="CG55" s="352"/>
      <c r="CH55" s="352"/>
      <c r="CI55" s="352" t="s">
        <v>510</v>
      </c>
      <c r="CJ55" s="352"/>
      <c r="CK55" s="352"/>
      <c r="CL55" s="352"/>
      <c r="CM55" s="352"/>
      <c r="CN55" s="352"/>
      <c r="CO55" s="352"/>
      <c r="CP55" s="352"/>
      <c r="CQ55" s="352"/>
      <c r="CR55" s="352"/>
      <c r="CS55" s="352"/>
      <c r="CT55" s="352"/>
      <c r="CU55" s="352"/>
      <c r="CV55" s="352"/>
      <c r="CW55" s="352"/>
      <c r="CX55" s="352"/>
      <c r="CY55" s="352"/>
      <c r="CZ55" s="352"/>
    </row>
    <row r="56" s="362" customFormat="true" ht="15" hidden="false" customHeight="true" outlineLevel="0" collapsed="false">
      <c r="A56" s="354" t="n">
        <v>1</v>
      </c>
      <c r="B56" s="354"/>
      <c r="C56" s="354"/>
      <c r="D56" s="354"/>
      <c r="E56" s="354"/>
      <c r="F56" s="354"/>
      <c r="G56" s="354" t="n">
        <v>2</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t="n">
        <v>3</v>
      </c>
      <c r="AE56" s="354"/>
      <c r="AF56" s="354"/>
      <c r="AG56" s="354"/>
      <c r="AH56" s="354"/>
      <c r="AI56" s="354"/>
      <c r="AJ56" s="354"/>
      <c r="AK56" s="354"/>
      <c r="AL56" s="354"/>
      <c r="AM56" s="354"/>
      <c r="AN56" s="354"/>
      <c r="AO56" s="354"/>
      <c r="AP56" s="354"/>
      <c r="AQ56" s="354"/>
      <c r="AR56" s="354"/>
      <c r="AS56" s="354"/>
      <c r="AT56" s="354"/>
      <c r="AU56" s="354"/>
      <c r="AV56" s="354"/>
      <c r="AW56" s="354"/>
      <c r="AX56" s="354"/>
      <c r="AY56" s="354" t="n">
        <v>4</v>
      </c>
      <c r="AZ56" s="354"/>
      <c r="BA56" s="354"/>
      <c r="BB56" s="354"/>
      <c r="BC56" s="354"/>
      <c r="BD56" s="354"/>
      <c r="BE56" s="354"/>
      <c r="BF56" s="354"/>
      <c r="BG56" s="354"/>
      <c r="BH56" s="354"/>
      <c r="BI56" s="354"/>
      <c r="BJ56" s="354"/>
      <c r="BK56" s="354"/>
      <c r="BL56" s="354"/>
      <c r="BM56" s="354"/>
      <c r="BN56" s="354"/>
      <c r="BO56" s="354"/>
      <c r="BP56" s="354"/>
      <c r="BQ56" s="354" t="n">
        <v>5</v>
      </c>
      <c r="BR56" s="354"/>
      <c r="BS56" s="354"/>
      <c r="BT56" s="354"/>
      <c r="BU56" s="354"/>
      <c r="BV56" s="354"/>
      <c r="BW56" s="354"/>
      <c r="BX56" s="354"/>
      <c r="BY56" s="354"/>
      <c r="BZ56" s="354"/>
      <c r="CA56" s="354"/>
      <c r="CB56" s="354"/>
      <c r="CC56" s="354"/>
      <c r="CD56" s="354"/>
      <c r="CE56" s="354"/>
      <c r="CF56" s="354"/>
      <c r="CG56" s="354"/>
      <c r="CH56" s="354"/>
      <c r="CI56" s="354" t="n">
        <v>6</v>
      </c>
      <c r="CJ56" s="354"/>
      <c r="CK56" s="354"/>
      <c r="CL56" s="354"/>
      <c r="CM56" s="354"/>
      <c r="CN56" s="354"/>
      <c r="CO56" s="354"/>
      <c r="CP56" s="354"/>
      <c r="CQ56" s="354"/>
      <c r="CR56" s="354"/>
      <c r="CS56" s="354"/>
      <c r="CT56" s="354"/>
      <c r="CU56" s="354"/>
      <c r="CV56" s="354"/>
      <c r="CW56" s="354"/>
      <c r="CX56" s="354"/>
      <c r="CY56" s="354"/>
      <c r="CZ56" s="354"/>
    </row>
    <row r="57" s="357" customFormat="true" ht="15" hidden="false" customHeight="true" outlineLevel="0" collapsed="false">
      <c r="A57" s="356" t="s">
        <v>511</v>
      </c>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row>
    <row r="58" s="362" customFormat="true" ht="72.75" hidden="true" customHeight="true" outlineLevel="0" collapsed="false">
      <c r="A58" s="358" t="s">
        <v>154</v>
      </c>
      <c r="B58" s="358"/>
      <c r="C58" s="358"/>
      <c r="D58" s="358"/>
      <c r="E58" s="358"/>
      <c r="F58" s="358"/>
      <c r="G58" s="359" t="s">
        <v>523</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60"/>
      <c r="AZ58" s="360"/>
      <c r="BA58" s="360"/>
      <c r="BB58" s="360"/>
      <c r="BC58" s="360"/>
      <c r="BD58" s="360"/>
      <c r="BE58" s="360"/>
      <c r="BF58" s="360"/>
      <c r="BG58" s="360"/>
      <c r="BH58" s="360"/>
      <c r="BI58" s="360"/>
      <c r="BJ58" s="360"/>
      <c r="BK58" s="360"/>
      <c r="BL58" s="360"/>
      <c r="BM58" s="360"/>
      <c r="BN58" s="360"/>
      <c r="BO58" s="360"/>
      <c r="BP58" s="360"/>
      <c r="BQ58" s="361"/>
      <c r="BR58" s="361"/>
      <c r="BS58" s="361"/>
      <c r="BT58" s="361"/>
      <c r="BU58" s="361"/>
      <c r="BV58" s="361"/>
      <c r="BW58" s="361"/>
      <c r="BX58" s="361"/>
      <c r="BY58" s="361"/>
      <c r="BZ58" s="361"/>
      <c r="CA58" s="361"/>
      <c r="CB58" s="361"/>
      <c r="CC58" s="361"/>
      <c r="CD58" s="361"/>
      <c r="CE58" s="361"/>
      <c r="CF58" s="361"/>
      <c r="CG58" s="361"/>
      <c r="CH58" s="361"/>
      <c r="CI58" s="361"/>
      <c r="CJ58" s="361"/>
      <c r="CK58" s="361"/>
      <c r="CL58" s="361"/>
      <c r="CM58" s="361"/>
      <c r="CN58" s="361"/>
      <c r="CO58" s="361"/>
      <c r="CP58" s="361"/>
      <c r="CQ58" s="361"/>
      <c r="CR58" s="361"/>
      <c r="CS58" s="361"/>
      <c r="CT58" s="361"/>
      <c r="CU58" s="361"/>
      <c r="CV58" s="361"/>
      <c r="CW58" s="361"/>
      <c r="CX58" s="361"/>
      <c r="CY58" s="361"/>
      <c r="CZ58" s="361"/>
    </row>
    <row r="59" s="362" customFormat="true" ht="12.75" hidden="false" customHeight="true" outlineLevel="0" collapsed="false">
      <c r="A59" s="358" t="s">
        <v>154</v>
      </c>
      <c r="B59" s="358"/>
      <c r="C59" s="358"/>
      <c r="D59" s="358"/>
      <c r="E59" s="358"/>
      <c r="F59" s="358"/>
      <c r="G59" s="359" t="s">
        <v>524</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60" t="n">
        <v>15</v>
      </c>
      <c r="AZ59" s="360"/>
      <c r="BA59" s="360"/>
      <c r="BB59" s="360"/>
      <c r="BC59" s="360"/>
      <c r="BD59" s="360"/>
      <c r="BE59" s="360"/>
      <c r="BF59" s="360"/>
      <c r="BG59" s="360"/>
      <c r="BH59" s="360"/>
      <c r="BI59" s="360"/>
      <c r="BJ59" s="360"/>
      <c r="BK59" s="360"/>
      <c r="BL59" s="360"/>
      <c r="BM59" s="360"/>
      <c r="BN59" s="360"/>
      <c r="BO59" s="360"/>
      <c r="BP59" s="360"/>
      <c r="BQ59" s="361" t="n">
        <v>10000</v>
      </c>
      <c r="BR59" s="361"/>
      <c r="BS59" s="361"/>
      <c r="BT59" s="361"/>
      <c r="BU59" s="361"/>
      <c r="BV59" s="361"/>
      <c r="BW59" s="361"/>
      <c r="BX59" s="361"/>
      <c r="BY59" s="361"/>
      <c r="BZ59" s="361"/>
      <c r="CA59" s="361"/>
      <c r="CB59" s="361"/>
      <c r="CC59" s="361"/>
      <c r="CD59" s="361"/>
      <c r="CE59" s="361"/>
      <c r="CF59" s="361"/>
      <c r="CG59" s="361"/>
      <c r="CH59" s="361"/>
      <c r="CI59" s="361" t="n">
        <f aca="false">AY59*BQ59</f>
        <v>150000</v>
      </c>
      <c r="CJ59" s="361"/>
      <c r="CK59" s="361"/>
      <c r="CL59" s="361"/>
      <c r="CM59" s="361"/>
      <c r="CN59" s="361"/>
      <c r="CO59" s="361"/>
      <c r="CP59" s="361"/>
      <c r="CQ59" s="361"/>
      <c r="CR59" s="361"/>
      <c r="CS59" s="361"/>
      <c r="CT59" s="361"/>
      <c r="CU59" s="361"/>
      <c r="CV59" s="361"/>
      <c r="CW59" s="361"/>
      <c r="CX59" s="361"/>
      <c r="CY59" s="361"/>
      <c r="CZ59" s="361"/>
    </row>
    <row r="60" s="357" customFormat="true" ht="15" hidden="false" customHeight="true" outlineLevel="0" collapsed="false">
      <c r="A60" s="373" t="s">
        <v>516</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65" t="s">
        <v>164</v>
      </c>
      <c r="AZ60" s="365"/>
      <c r="BA60" s="365"/>
      <c r="BB60" s="365"/>
      <c r="BC60" s="365"/>
      <c r="BD60" s="365"/>
      <c r="BE60" s="365"/>
      <c r="BF60" s="365"/>
      <c r="BG60" s="365"/>
      <c r="BH60" s="365"/>
      <c r="BI60" s="365"/>
      <c r="BJ60" s="365"/>
      <c r="BK60" s="365"/>
      <c r="BL60" s="365"/>
      <c r="BM60" s="365"/>
      <c r="BN60" s="365"/>
      <c r="BO60" s="365"/>
      <c r="BP60" s="365"/>
      <c r="BQ60" s="365" t="s">
        <v>164</v>
      </c>
      <c r="BR60" s="365"/>
      <c r="BS60" s="365"/>
      <c r="BT60" s="365"/>
      <c r="BU60" s="365"/>
      <c r="BV60" s="365"/>
      <c r="BW60" s="365"/>
      <c r="BX60" s="365"/>
      <c r="BY60" s="365"/>
      <c r="BZ60" s="365"/>
      <c r="CA60" s="365"/>
      <c r="CB60" s="365"/>
      <c r="CC60" s="365"/>
      <c r="CD60" s="365"/>
      <c r="CE60" s="365"/>
      <c r="CF60" s="365"/>
      <c r="CG60" s="365"/>
      <c r="CH60" s="365"/>
      <c r="CI60" s="366" t="n">
        <f aca="false">CI58+CI59</f>
        <v>150000</v>
      </c>
      <c r="CJ60" s="366"/>
      <c r="CK60" s="366"/>
      <c r="CL60" s="366"/>
      <c r="CM60" s="366"/>
      <c r="CN60" s="366"/>
      <c r="CO60" s="366"/>
      <c r="CP60" s="366"/>
      <c r="CQ60" s="366"/>
      <c r="CR60" s="366"/>
      <c r="CS60" s="366"/>
      <c r="CT60" s="366"/>
      <c r="CU60" s="366"/>
      <c r="CV60" s="366"/>
      <c r="CW60" s="366"/>
      <c r="CX60" s="366"/>
      <c r="CY60" s="366"/>
      <c r="CZ60" s="366"/>
    </row>
    <row r="61" s="244" customFormat="true" ht="12" hidden="false" customHeight="true" outlineLevel="0" collapsed="false">
      <c r="A61" s="374"/>
      <c r="B61" s="374"/>
      <c r="C61" s="374"/>
      <c r="D61" s="374"/>
      <c r="E61" s="374"/>
      <c r="F61" s="374"/>
      <c r="G61" s="374" t="s">
        <v>373</v>
      </c>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65" t="s">
        <v>164</v>
      </c>
      <c r="AZ61" s="365"/>
      <c r="BA61" s="365"/>
      <c r="BB61" s="365"/>
      <c r="BC61" s="365"/>
      <c r="BD61" s="365"/>
      <c r="BE61" s="365"/>
      <c r="BF61" s="365"/>
      <c r="BG61" s="365"/>
      <c r="BH61" s="365"/>
      <c r="BI61" s="365"/>
      <c r="BJ61" s="365"/>
      <c r="BK61" s="365"/>
      <c r="BL61" s="365"/>
      <c r="BM61" s="365"/>
      <c r="BN61" s="365"/>
      <c r="BO61" s="365"/>
      <c r="BP61" s="365"/>
      <c r="BQ61" s="365" t="s">
        <v>164</v>
      </c>
      <c r="BR61" s="365"/>
      <c r="BS61" s="365"/>
      <c r="BT61" s="365"/>
      <c r="BU61" s="365"/>
      <c r="BV61" s="365"/>
      <c r="BW61" s="365"/>
      <c r="BX61" s="365"/>
      <c r="BY61" s="365"/>
      <c r="BZ61" s="365"/>
      <c r="CA61" s="365"/>
      <c r="CB61" s="365"/>
      <c r="CC61" s="365"/>
      <c r="CD61" s="365"/>
      <c r="CE61" s="365"/>
      <c r="CF61" s="365"/>
      <c r="CG61" s="365"/>
      <c r="CH61" s="365"/>
      <c r="CI61" s="366" t="n">
        <f aca="false">CI60</f>
        <v>150000</v>
      </c>
      <c r="CJ61" s="366"/>
      <c r="CK61" s="366"/>
      <c r="CL61" s="366"/>
      <c r="CM61" s="366"/>
      <c r="CN61" s="366"/>
      <c r="CO61" s="366"/>
      <c r="CP61" s="366"/>
      <c r="CQ61" s="366"/>
      <c r="CR61" s="366"/>
      <c r="CS61" s="366"/>
      <c r="CT61" s="366"/>
      <c r="CU61" s="366"/>
      <c r="CV61" s="366"/>
      <c r="CW61" s="366"/>
      <c r="CX61" s="366"/>
      <c r="CY61" s="366"/>
      <c r="CZ61" s="366"/>
    </row>
    <row r="62" s="353" customFormat="true" ht="17.25" hidden="false" customHeight="true" outlineLevel="0" collapsed="false">
      <c r="A62" s="244"/>
      <c r="B62" s="244"/>
      <c r="C62" s="244"/>
      <c r="D62" s="244"/>
      <c r="E62" s="244"/>
      <c r="F62" s="244"/>
      <c r="G62" s="244"/>
      <c r="H62" s="244"/>
      <c r="I62" s="244"/>
      <c r="J62" s="244"/>
      <c r="K62" s="244"/>
      <c r="L62" s="244"/>
      <c r="M62" s="244"/>
      <c r="N62" s="244"/>
      <c r="O62" s="244"/>
      <c r="P62" s="244"/>
      <c r="Q62" s="244"/>
      <c r="R62" s="244"/>
      <c r="S62" s="244"/>
      <c r="T62" s="244"/>
      <c r="U62" s="244"/>
      <c r="V62" s="24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372" t="s">
        <v>381</v>
      </c>
      <c r="BJ62" s="372"/>
      <c r="BK62" s="372"/>
      <c r="BL62" s="372"/>
      <c r="BM62" s="372"/>
      <c r="BN62" s="372"/>
      <c r="BO62" s="372"/>
      <c r="BP62" s="372"/>
      <c r="BQ62" s="372"/>
      <c r="BR62" s="372"/>
      <c r="BS62" s="372"/>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row>
    <row r="63" s="355" customFormat="true" ht="44.25" hidden="false" customHeight="true" outlineLevel="0" collapsed="false">
      <c r="A63" s="352" t="s">
        <v>387</v>
      </c>
      <c r="B63" s="352"/>
      <c r="C63" s="352"/>
      <c r="D63" s="352"/>
      <c r="E63" s="352"/>
      <c r="F63" s="352"/>
      <c r="G63" s="301" t="s">
        <v>506</v>
      </c>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52" t="s">
        <v>508</v>
      </c>
      <c r="AZ63" s="352"/>
      <c r="BA63" s="352"/>
      <c r="BB63" s="352"/>
      <c r="BC63" s="352"/>
      <c r="BD63" s="352"/>
      <c r="BE63" s="352"/>
      <c r="BF63" s="352"/>
      <c r="BG63" s="352"/>
      <c r="BH63" s="352"/>
      <c r="BI63" s="352"/>
      <c r="BJ63" s="352"/>
      <c r="BK63" s="352"/>
      <c r="BL63" s="352"/>
      <c r="BM63" s="352"/>
      <c r="BN63" s="352"/>
      <c r="BO63" s="352"/>
      <c r="BP63" s="352"/>
      <c r="BQ63" s="352" t="s">
        <v>522</v>
      </c>
      <c r="BR63" s="352"/>
      <c r="BS63" s="352"/>
      <c r="BT63" s="352"/>
      <c r="BU63" s="352"/>
      <c r="BV63" s="352"/>
      <c r="BW63" s="352"/>
      <c r="BX63" s="352"/>
      <c r="BY63" s="352"/>
      <c r="BZ63" s="352"/>
      <c r="CA63" s="352"/>
      <c r="CB63" s="352"/>
      <c r="CC63" s="352"/>
      <c r="CD63" s="352"/>
      <c r="CE63" s="352"/>
      <c r="CF63" s="352"/>
      <c r="CG63" s="352"/>
      <c r="CH63" s="352"/>
      <c r="CI63" s="352" t="s">
        <v>510</v>
      </c>
      <c r="CJ63" s="352"/>
      <c r="CK63" s="352"/>
      <c r="CL63" s="352"/>
      <c r="CM63" s="352"/>
      <c r="CN63" s="352"/>
      <c r="CO63" s="352"/>
      <c r="CP63" s="352"/>
      <c r="CQ63" s="352"/>
      <c r="CR63" s="352"/>
      <c r="CS63" s="352"/>
      <c r="CT63" s="352"/>
      <c r="CU63" s="352"/>
      <c r="CV63" s="352"/>
      <c r="CW63" s="352"/>
      <c r="CX63" s="352"/>
      <c r="CY63" s="352"/>
      <c r="CZ63" s="352"/>
    </row>
    <row r="64" s="362" customFormat="true" ht="15" hidden="false" customHeight="true" outlineLevel="0" collapsed="false">
      <c r="A64" s="354" t="n">
        <v>1</v>
      </c>
      <c r="B64" s="354"/>
      <c r="C64" s="354"/>
      <c r="D64" s="354"/>
      <c r="E64" s="354"/>
      <c r="F64" s="354"/>
      <c r="G64" s="354" t="n">
        <v>2</v>
      </c>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t="n">
        <v>3</v>
      </c>
      <c r="AE64" s="354"/>
      <c r="AF64" s="354"/>
      <c r="AG64" s="354"/>
      <c r="AH64" s="354"/>
      <c r="AI64" s="354"/>
      <c r="AJ64" s="354"/>
      <c r="AK64" s="354"/>
      <c r="AL64" s="354"/>
      <c r="AM64" s="354"/>
      <c r="AN64" s="354"/>
      <c r="AO64" s="354"/>
      <c r="AP64" s="354"/>
      <c r="AQ64" s="354"/>
      <c r="AR64" s="354"/>
      <c r="AS64" s="354"/>
      <c r="AT64" s="354"/>
      <c r="AU64" s="354"/>
      <c r="AV64" s="354"/>
      <c r="AW64" s="354"/>
      <c r="AX64" s="354"/>
      <c r="AY64" s="354" t="n">
        <v>4</v>
      </c>
      <c r="AZ64" s="354"/>
      <c r="BA64" s="354"/>
      <c r="BB64" s="354"/>
      <c r="BC64" s="354"/>
      <c r="BD64" s="354"/>
      <c r="BE64" s="354"/>
      <c r="BF64" s="354"/>
      <c r="BG64" s="354"/>
      <c r="BH64" s="354"/>
      <c r="BI64" s="354"/>
      <c r="BJ64" s="354"/>
      <c r="BK64" s="354"/>
      <c r="BL64" s="354"/>
      <c r="BM64" s="354"/>
      <c r="BN64" s="354"/>
      <c r="BO64" s="354"/>
      <c r="BP64" s="354"/>
      <c r="BQ64" s="354" t="n">
        <v>5</v>
      </c>
      <c r="BR64" s="354"/>
      <c r="BS64" s="354"/>
      <c r="BT64" s="354"/>
      <c r="BU64" s="354"/>
      <c r="BV64" s="354"/>
      <c r="BW64" s="354"/>
      <c r="BX64" s="354"/>
      <c r="BY64" s="354"/>
      <c r="BZ64" s="354"/>
      <c r="CA64" s="354"/>
      <c r="CB64" s="354"/>
      <c r="CC64" s="354"/>
      <c r="CD64" s="354"/>
      <c r="CE64" s="354"/>
      <c r="CF64" s="354"/>
      <c r="CG64" s="354"/>
      <c r="CH64" s="354"/>
      <c r="CI64" s="354" t="n">
        <v>6</v>
      </c>
      <c r="CJ64" s="354"/>
      <c r="CK64" s="354"/>
      <c r="CL64" s="354"/>
      <c r="CM64" s="354"/>
      <c r="CN64" s="354"/>
      <c r="CO64" s="354"/>
      <c r="CP64" s="354"/>
      <c r="CQ64" s="354"/>
      <c r="CR64" s="354"/>
      <c r="CS64" s="354"/>
      <c r="CT64" s="354"/>
      <c r="CU64" s="354"/>
      <c r="CV64" s="354"/>
      <c r="CW64" s="354"/>
      <c r="CX64" s="354"/>
      <c r="CY64" s="354"/>
      <c r="CZ64" s="354"/>
    </row>
    <row r="65" s="357" customFormat="true" ht="15" hidden="false" customHeight="true" outlineLevel="0" collapsed="false">
      <c r="A65" s="356" t="s">
        <v>511</v>
      </c>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row>
    <row r="66" s="362" customFormat="true" ht="72.75" hidden="true" customHeight="true" outlineLevel="0" collapsed="false">
      <c r="A66" s="358" t="s">
        <v>154</v>
      </c>
      <c r="B66" s="358"/>
      <c r="C66" s="358"/>
      <c r="D66" s="358"/>
      <c r="E66" s="358"/>
      <c r="F66" s="358"/>
      <c r="G66" s="359" t="s">
        <v>523</v>
      </c>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60"/>
      <c r="AZ66" s="360"/>
      <c r="BA66" s="360"/>
      <c r="BB66" s="360"/>
      <c r="BC66" s="360"/>
      <c r="BD66" s="360"/>
      <c r="BE66" s="360"/>
      <c r="BF66" s="360"/>
      <c r="BG66" s="360"/>
      <c r="BH66" s="360"/>
      <c r="BI66" s="360"/>
      <c r="BJ66" s="360"/>
      <c r="BK66" s="360"/>
      <c r="BL66" s="360"/>
      <c r="BM66" s="360"/>
      <c r="BN66" s="360"/>
      <c r="BO66" s="360"/>
      <c r="BP66" s="360"/>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row>
    <row r="67" s="362" customFormat="true" ht="12.75" hidden="false" customHeight="true" outlineLevel="0" collapsed="false">
      <c r="A67" s="358" t="s">
        <v>154</v>
      </c>
      <c r="B67" s="358"/>
      <c r="C67" s="358"/>
      <c r="D67" s="358"/>
      <c r="E67" s="358"/>
      <c r="F67" s="358"/>
      <c r="G67" s="359" t="s">
        <v>524</v>
      </c>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60" t="n">
        <v>15</v>
      </c>
      <c r="AZ67" s="360"/>
      <c r="BA67" s="360"/>
      <c r="BB67" s="360"/>
      <c r="BC67" s="360"/>
      <c r="BD67" s="360"/>
      <c r="BE67" s="360"/>
      <c r="BF67" s="360"/>
      <c r="BG67" s="360"/>
      <c r="BH67" s="360"/>
      <c r="BI67" s="360"/>
      <c r="BJ67" s="360"/>
      <c r="BK67" s="360"/>
      <c r="BL67" s="360"/>
      <c r="BM67" s="360"/>
      <c r="BN67" s="360"/>
      <c r="BO67" s="360"/>
      <c r="BP67" s="360"/>
      <c r="BQ67" s="361" t="n">
        <v>10000</v>
      </c>
      <c r="BR67" s="361"/>
      <c r="BS67" s="361"/>
      <c r="BT67" s="361"/>
      <c r="BU67" s="361"/>
      <c r="BV67" s="361"/>
      <c r="BW67" s="361"/>
      <c r="BX67" s="361"/>
      <c r="BY67" s="361"/>
      <c r="BZ67" s="361"/>
      <c r="CA67" s="361"/>
      <c r="CB67" s="361"/>
      <c r="CC67" s="361"/>
      <c r="CD67" s="361"/>
      <c r="CE67" s="361"/>
      <c r="CF67" s="361"/>
      <c r="CG67" s="361"/>
      <c r="CH67" s="361"/>
      <c r="CI67" s="361" t="n">
        <f aca="false">AY67*BQ67</f>
        <v>150000</v>
      </c>
      <c r="CJ67" s="361"/>
      <c r="CK67" s="361"/>
      <c r="CL67" s="361"/>
      <c r="CM67" s="361"/>
      <c r="CN67" s="361"/>
      <c r="CO67" s="361"/>
      <c r="CP67" s="361"/>
      <c r="CQ67" s="361"/>
      <c r="CR67" s="361"/>
      <c r="CS67" s="361"/>
      <c r="CT67" s="361"/>
      <c r="CU67" s="361"/>
      <c r="CV67" s="361"/>
      <c r="CW67" s="361"/>
      <c r="CX67" s="361"/>
      <c r="CY67" s="361"/>
      <c r="CZ67" s="361"/>
    </row>
    <row r="68" s="357" customFormat="true" ht="15" hidden="false" customHeight="true" outlineLevel="0" collapsed="false">
      <c r="A68" s="373" t="s">
        <v>516</v>
      </c>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Y68" s="365" t="s">
        <v>164</v>
      </c>
      <c r="AZ68" s="365"/>
      <c r="BA68" s="365"/>
      <c r="BB68" s="365"/>
      <c r="BC68" s="365"/>
      <c r="BD68" s="365"/>
      <c r="BE68" s="365"/>
      <c r="BF68" s="365"/>
      <c r="BG68" s="365"/>
      <c r="BH68" s="365"/>
      <c r="BI68" s="365"/>
      <c r="BJ68" s="365"/>
      <c r="BK68" s="365"/>
      <c r="BL68" s="365"/>
      <c r="BM68" s="365"/>
      <c r="BN68" s="365"/>
      <c r="BO68" s="365"/>
      <c r="BP68" s="365"/>
      <c r="BQ68" s="365" t="s">
        <v>164</v>
      </c>
      <c r="BR68" s="365"/>
      <c r="BS68" s="365"/>
      <c r="BT68" s="365"/>
      <c r="BU68" s="365"/>
      <c r="BV68" s="365"/>
      <c r="BW68" s="365"/>
      <c r="BX68" s="365"/>
      <c r="BY68" s="365"/>
      <c r="BZ68" s="365"/>
      <c r="CA68" s="365"/>
      <c r="CB68" s="365"/>
      <c r="CC68" s="365"/>
      <c r="CD68" s="365"/>
      <c r="CE68" s="365"/>
      <c r="CF68" s="365"/>
      <c r="CG68" s="365"/>
      <c r="CH68" s="365"/>
      <c r="CI68" s="366" t="n">
        <f aca="false">CI66+CI67</f>
        <v>150000</v>
      </c>
      <c r="CJ68" s="366"/>
      <c r="CK68" s="366"/>
      <c r="CL68" s="366"/>
      <c r="CM68" s="366"/>
      <c r="CN68" s="366"/>
      <c r="CO68" s="366"/>
      <c r="CP68" s="366"/>
      <c r="CQ68" s="366"/>
      <c r="CR68" s="366"/>
      <c r="CS68" s="366"/>
      <c r="CT68" s="366"/>
      <c r="CU68" s="366"/>
      <c r="CV68" s="366"/>
      <c r="CW68" s="366"/>
      <c r="CX68" s="366"/>
      <c r="CY68" s="366"/>
      <c r="CZ68" s="366"/>
    </row>
    <row r="69" s="244" customFormat="true" ht="12" hidden="false" customHeight="true" outlineLevel="0" collapsed="false">
      <c r="A69" s="374"/>
      <c r="B69" s="374"/>
      <c r="C69" s="374"/>
      <c r="D69" s="374"/>
      <c r="E69" s="374"/>
      <c r="F69" s="374"/>
      <c r="G69" s="374" t="s">
        <v>373</v>
      </c>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65" t="s">
        <v>164</v>
      </c>
      <c r="AZ69" s="365"/>
      <c r="BA69" s="365"/>
      <c r="BB69" s="365"/>
      <c r="BC69" s="365"/>
      <c r="BD69" s="365"/>
      <c r="BE69" s="365"/>
      <c r="BF69" s="365"/>
      <c r="BG69" s="365"/>
      <c r="BH69" s="365"/>
      <c r="BI69" s="365"/>
      <c r="BJ69" s="365"/>
      <c r="BK69" s="365"/>
      <c r="BL69" s="365"/>
      <c r="BM69" s="365"/>
      <c r="BN69" s="365"/>
      <c r="BO69" s="365"/>
      <c r="BP69" s="365"/>
      <c r="BQ69" s="365" t="s">
        <v>164</v>
      </c>
      <c r="BR69" s="365"/>
      <c r="BS69" s="365"/>
      <c r="BT69" s="365"/>
      <c r="BU69" s="365"/>
      <c r="BV69" s="365"/>
      <c r="BW69" s="365"/>
      <c r="BX69" s="365"/>
      <c r="BY69" s="365"/>
      <c r="BZ69" s="365"/>
      <c r="CA69" s="365"/>
      <c r="CB69" s="365"/>
      <c r="CC69" s="365"/>
      <c r="CD69" s="365"/>
      <c r="CE69" s="365"/>
      <c r="CF69" s="365"/>
      <c r="CG69" s="365"/>
      <c r="CH69" s="365"/>
      <c r="CI69" s="366" t="n">
        <f aca="false">CI68</f>
        <v>150000</v>
      </c>
      <c r="CJ69" s="366"/>
      <c r="CK69" s="366"/>
      <c r="CL69" s="366"/>
      <c r="CM69" s="366"/>
      <c r="CN69" s="366"/>
      <c r="CO69" s="366"/>
      <c r="CP69" s="366"/>
      <c r="CQ69" s="366"/>
      <c r="CR69" s="366"/>
      <c r="CS69" s="366"/>
      <c r="CT69" s="366"/>
      <c r="CU69" s="366"/>
      <c r="CV69" s="366"/>
      <c r="CW69" s="366"/>
      <c r="CX69" s="366"/>
      <c r="CY69" s="366"/>
      <c r="CZ69" s="366"/>
    </row>
    <row r="70" s="244" customFormat="true" ht="47.25" hidden="false" customHeight="true" outlineLevel="0" collapsed="false">
      <c r="A70" s="375" t="s">
        <v>525</v>
      </c>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5"/>
      <c r="BM70" s="375"/>
      <c r="BN70" s="375"/>
      <c r="BO70" s="375"/>
      <c r="BP70" s="375"/>
      <c r="BQ70" s="375"/>
      <c r="BR70" s="375"/>
      <c r="BS70" s="375"/>
      <c r="BT70" s="375"/>
      <c r="BU70" s="375"/>
      <c r="BV70" s="375"/>
      <c r="BW70" s="375"/>
      <c r="BX70" s="375"/>
      <c r="BY70" s="375"/>
      <c r="BZ70" s="375"/>
      <c r="CA70" s="375"/>
      <c r="CB70" s="375"/>
      <c r="CC70" s="375"/>
      <c r="CD70" s="375"/>
      <c r="CE70" s="375"/>
      <c r="CF70" s="375"/>
      <c r="CG70" s="375"/>
      <c r="CH70" s="375"/>
      <c r="CI70" s="375"/>
      <c r="CJ70" s="375"/>
      <c r="CK70" s="375"/>
      <c r="CL70" s="375"/>
      <c r="CM70" s="375"/>
      <c r="CN70" s="375"/>
      <c r="CO70" s="375"/>
      <c r="CP70" s="375"/>
      <c r="CQ70" s="375"/>
      <c r="CR70" s="375"/>
      <c r="CS70" s="375"/>
      <c r="CT70" s="375"/>
      <c r="CU70" s="375"/>
      <c r="CV70" s="375"/>
      <c r="CW70" s="375"/>
      <c r="CX70" s="375"/>
      <c r="CY70" s="375"/>
      <c r="CZ70" s="375"/>
    </row>
    <row r="71" s="244" customFormat="true" ht="6.75" hidden="false" customHeight="true" outlineLevel="0" collapsed="false">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c r="CT71" s="259"/>
      <c r="CU71" s="259"/>
      <c r="CV71" s="259"/>
      <c r="CW71" s="259"/>
      <c r="CX71" s="259"/>
      <c r="CY71" s="259"/>
      <c r="CZ71" s="259"/>
    </row>
    <row r="72" s="244" customFormat="true" ht="14.25" hidden="false" customHeight="true" outlineLevel="0" collapsed="false">
      <c r="A72" s="244" t="s">
        <v>420</v>
      </c>
      <c r="W72" s="302" t="s">
        <v>526</v>
      </c>
      <c r="X72" s="302"/>
      <c r="Y72" s="302"/>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row>
    <row r="73" s="244" customFormat="true" ht="14.25" hidden="false" customHeight="false" outlineLevel="0" collapsed="false">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c r="CO73" s="246"/>
      <c r="CP73" s="246"/>
      <c r="CQ73" s="246"/>
      <c r="CR73" s="246"/>
      <c r="CS73" s="246"/>
      <c r="CT73" s="246"/>
      <c r="CU73" s="246"/>
      <c r="CV73" s="246"/>
      <c r="CW73" s="246"/>
      <c r="CX73" s="246"/>
      <c r="CY73" s="246"/>
      <c r="CZ73" s="246"/>
    </row>
    <row r="74" s="244" customFormat="true" ht="9" hidden="false" customHeight="true" outlineLevel="0" collapsed="false">
      <c r="A74" s="244" t="s">
        <v>422</v>
      </c>
      <c r="AO74" s="376" t="s">
        <v>527</v>
      </c>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row>
    <row r="75" customFormat="false" ht="14.25" hidden="false" customHeight="true" outlineLevel="0" collapsed="false">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351" t="n">
        <v>2025</v>
      </c>
      <c r="BC75" s="351"/>
      <c r="BD75" s="351"/>
      <c r="BE75" s="351"/>
      <c r="BF75" s="351"/>
      <c r="BG75" s="351"/>
      <c r="BH75" s="351"/>
      <c r="BI75" s="351"/>
      <c r="BJ75" s="351"/>
      <c r="BK75" s="351"/>
      <c r="BL75" s="351"/>
      <c r="BM75" s="351"/>
      <c r="BN75" s="351"/>
      <c r="BO75" s="351"/>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row>
    <row r="76" s="378" customFormat="true" ht="56.25" hidden="false" customHeight="true" outlineLevel="0" collapsed="false">
      <c r="A76" s="301" t="s">
        <v>387</v>
      </c>
      <c r="B76" s="301"/>
      <c r="C76" s="301"/>
      <c r="D76" s="301"/>
      <c r="E76" s="301"/>
      <c r="F76" s="301"/>
      <c r="G76" s="301" t="s">
        <v>528</v>
      </c>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52" t="s">
        <v>529</v>
      </c>
      <c r="BW76" s="352"/>
      <c r="BX76" s="352"/>
      <c r="BY76" s="352"/>
      <c r="BZ76" s="352"/>
      <c r="CA76" s="352"/>
      <c r="CB76" s="352"/>
      <c r="CC76" s="352"/>
      <c r="CD76" s="352"/>
      <c r="CE76" s="352"/>
      <c r="CF76" s="352"/>
      <c r="CG76" s="352"/>
      <c r="CH76" s="352"/>
      <c r="CI76" s="352"/>
      <c r="CJ76" s="352"/>
      <c r="CK76" s="352"/>
      <c r="CL76" s="377" t="s">
        <v>530</v>
      </c>
      <c r="CM76" s="377"/>
      <c r="CN76" s="377"/>
      <c r="CO76" s="377"/>
      <c r="CP76" s="377"/>
      <c r="CQ76" s="377"/>
      <c r="CR76" s="377"/>
      <c r="CS76" s="377"/>
      <c r="CT76" s="377"/>
      <c r="CU76" s="377"/>
      <c r="CV76" s="377"/>
      <c r="CW76" s="377"/>
      <c r="CX76" s="377"/>
      <c r="CY76" s="377"/>
      <c r="CZ76" s="377"/>
    </row>
    <row r="77" s="362" customFormat="true" ht="15" hidden="false" customHeight="true" outlineLevel="0" collapsed="false">
      <c r="A77" s="354" t="n">
        <v>1</v>
      </c>
      <c r="B77" s="354"/>
      <c r="C77" s="354"/>
      <c r="D77" s="354"/>
      <c r="E77" s="354"/>
      <c r="F77" s="354"/>
      <c r="G77" s="354" t="n">
        <v>2</v>
      </c>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t="n">
        <v>3</v>
      </c>
      <c r="BW77" s="354"/>
      <c r="BX77" s="354"/>
      <c r="BY77" s="354"/>
      <c r="BZ77" s="354"/>
      <c r="CA77" s="354"/>
      <c r="CB77" s="354"/>
      <c r="CC77" s="354"/>
      <c r="CD77" s="354"/>
      <c r="CE77" s="354"/>
      <c r="CF77" s="354"/>
      <c r="CG77" s="354"/>
      <c r="CH77" s="354"/>
      <c r="CI77" s="354"/>
      <c r="CJ77" s="354"/>
      <c r="CK77" s="354"/>
      <c r="CL77" s="354" t="n">
        <v>4</v>
      </c>
      <c r="CM77" s="354"/>
      <c r="CN77" s="354"/>
      <c r="CO77" s="354"/>
      <c r="CP77" s="354"/>
      <c r="CQ77" s="354"/>
      <c r="CR77" s="354"/>
      <c r="CS77" s="354"/>
      <c r="CT77" s="354"/>
      <c r="CU77" s="354"/>
      <c r="CV77" s="354"/>
      <c r="CW77" s="354"/>
      <c r="CX77" s="354"/>
      <c r="CY77" s="354"/>
      <c r="CZ77" s="354"/>
    </row>
    <row r="78" customFormat="false" ht="15" hidden="false" customHeight="false" outlineLevel="0" collapsed="false">
      <c r="A78" s="379" t="s">
        <v>511</v>
      </c>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c r="BP78" s="379"/>
      <c r="BQ78" s="379"/>
      <c r="BR78" s="379"/>
      <c r="BS78" s="379"/>
      <c r="BT78" s="379"/>
      <c r="BU78" s="379"/>
      <c r="BV78" s="379"/>
      <c r="BW78" s="379"/>
      <c r="BX78" s="379"/>
      <c r="BY78" s="379"/>
      <c r="BZ78" s="379"/>
      <c r="CA78" s="379"/>
      <c r="CB78" s="379"/>
      <c r="CC78" s="379"/>
      <c r="CD78" s="379"/>
      <c r="CE78" s="379"/>
      <c r="CF78" s="379"/>
      <c r="CG78" s="379"/>
      <c r="CH78" s="379"/>
      <c r="CI78" s="379"/>
      <c r="CJ78" s="379"/>
      <c r="CK78" s="379"/>
      <c r="CL78" s="379"/>
      <c r="CM78" s="379"/>
      <c r="CN78" s="379"/>
      <c r="CO78" s="379"/>
      <c r="CP78" s="379"/>
      <c r="CQ78" s="379"/>
      <c r="CR78" s="379"/>
      <c r="CS78" s="379"/>
      <c r="CT78" s="379"/>
      <c r="CU78" s="379"/>
      <c r="CV78" s="379"/>
      <c r="CW78" s="379"/>
      <c r="CX78" s="379"/>
      <c r="CY78" s="379"/>
      <c r="CZ78" s="379"/>
    </row>
    <row r="79" s="378" customFormat="true" ht="41.25" hidden="false" customHeight="true" outlineLevel="0" collapsed="false">
      <c r="A79" s="358" t="s">
        <v>154</v>
      </c>
      <c r="B79" s="358"/>
      <c r="C79" s="358"/>
      <c r="D79" s="358"/>
      <c r="E79" s="358"/>
      <c r="F79" s="358"/>
      <c r="G79" s="380"/>
      <c r="H79" s="381" t="s">
        <v>531</v>
      </c>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61" t="n">
        <f aca="false">справочно!E37</f>
        <v>57857351.99</v>
      </c>
      <c r="BW79" s="361"/>
      <c r="BX79" s="361"/>
      <c r="BY79" s="361"/>
      <c r="BZ79" s="361"/>
      <c r="CA79" s="361"/>
      <c r="CB79" s="361"/>
      <c r="CC79" s="361"/>
      <c r="CD79" s="361"/>
      <c r="CE79" s="361"/>
      <c r="CF79" s="361"/>
      <c r="CG79" s="361"/>
      <c r="CH79" s="361"/>
      <c r="CI79" s="361"/>
      <c r="CJ79" s="361"/>
      <c r="CK79" s="361"/>
      <c r="CL79" s="361" t="n">
        <f aca="false">справочно!E44</f>
        <v>17472920.31</v>
      </c>
      <c r="CM79" s="361"/>
      <c r="CN79" s="361"/>
      <c r="CO79" s="361"/>
      <c r="CP79" s="361"/>
      <c r="CQ79" s="361"/>
      <c r="CR79" s="361"/>
      <c r="CS79" s="361"/>
      <c r="CT79" s="361"/>
      <c r="CU79" s="361"/>
      <c r="CV79" s="361"/>
      <c r="CW79" s="361"/>
      <c r="CX79" s="361"/>
      <c r="CY79" s="361"/>
      <c r="CZ79" s="361"/>
    </row>
    <row r="80" s="378" customFormat="true" ht="12.75" hidden="false" customHeight="true" outlineLevel="0" collapsed="false">
      <c r="A80" s="358" t="s">
        <v>230</v>
      </c>
      <c r="B80" s="358"/>
      <c r="C80" s="358"/>
      <c r="D80" s="358"/>
      <c r="E80" s="358"/>
      <c r="F80" s="358"/>
      <c r="G80" s="382"/>
      <c r="H80" s="383" t="s">
        <v>51</v>
      </c>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row>
    <row r="81" s="378" customFormat="true" ht="13.5" hidden="false" customHeight="true" outlineLevel="0" collapsed="false">
      <c r="A81" s="358"/>
      <c r="B81" s="358"/>
      <c r="C81" s="358"/>
      <c r="D81" s="358"/>
      <c r="E81" s="358"/>
      <c r="F81" s="358"/>
      <c r="G81" s="384"/>
      <c r="H81" s="385" t="s">
        <v>532</v>
      </c>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61"/>
      <c r="BW81" s="361"/>
      <c r="BX81" s="361"/>
      <c r="BY81" s="361"/>
      <c r="BZ81" s="361"/>
      <c r="CA81" s="361"/>
      <c r="CB81" s="361"/>
      <c r="CC81" s="361"/>
      <c r="CD81" s="361"/>
      <c r="CE81" s="361"/>
      <c r="CF81" s="361"/>
      <c r="CG81" s="361"/>
      <c r="CH81" s="361"/>
      <c r="CI81" s="361"/>
      <c r="CJ81" s="361"/>
      <c r="CK81" s="361"/>
      <c r="CL81" s="361"/>
      <c r="CM81" s="361"/>
      <c r="CN81" s="361"/>
      <c r="CO81" s="361"/>
      <c r="CP81" s="361"/>
      <c r="CQ81" s="361"/>
      <c r="CR81" s="361"/>
      <c r="CS81" s="361"/>
      <c r="CT81" s="361"/>
      <c r="CU81" s="361"/>
      <c r="CV81" s="361"/>
      <c r="CW81" s="361"/>
      <c r="CX81" s="361"/>
      <c r="CY81" s="361"/>
      <c r="CZ81" s="361"/>
    </row>
    <row r="82" s="378" customFormat="true" ht="20.25" hidden="false" customHeight="true" outlineLevel="0" collapsed="false">
      <c r="A82" s="358" t="s">
        <v>232</v>
      </c>
      <c r="B82" s="358"/>
      <c r="C82" s="358"/>
      <c r="D82" s="358"/>
      <c r="E82" s="358"/>
      <c r="F82" s="358"/>
      <c r="G82" s="380"/>
      <c r="H82" s="386" t="s">
        <v>533</v>
      </c>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6"/>
      <c r="BC82" s="386"/>
      <c r="BD82" s="386"/>
      <c r="BE82" s="386"/>
      <c r="BF82" s="386"/>
      <c r="BG82" s="386"/>
      <c r="BH82" s="386"/>
      <c r="BI82" s="386"/>
      <c r="BJ82" s="386"/>
      <c r="BK82" s="386"/>
      <c r="BL82" s="386"/>
      <c r="BM82" s="386"/>
      <c r="BN82" s="386"/>
      <c r="BO82" s="386"/>
      <c r="BP82" s="386"/>
      <c r="BQ82" s="386"/>
      <c r="BR82" s="386"/>
      <c r="BS82" s="386"/>
      <c r="BT82" s="386"/>
      <c r="BU82" s="386"/>
      <c r="BV82" s="360"/>
      <c r="BW82" s="360"/>
      <c r="BX82" s="360"/>
      <c r="BY82" s="360"/>
      <c r="BZ82" s="360"/>
      <c r="CA82" s="360"/>
      <c r="CB82" s="360"/>
      <c r="CC82" s="360"/>
      <c r="CD82" s="360"/>
      <c r="CE82" s="360"/>
      <c r="CF82" s="360"/>
      <c r="CG82" s="360"/>
      <c r="CH82" s="360"/>
      <c r="CI82" s="360"/>
      <c r="CJ82" s="360"/>
      <c r="CK82" s="360"/>
      <c r="CL82" s="360"/>
      <c r="CM82" s="360"/>
      <c r="CN82" s="360"/>
      <c r="CO82" s="360"/>
      <c r="CP82" s="360"/>
      <c r="CQ82" s="360"/>
      <c r="CR82" s="360"/>
      <c r="CS82" s="360"/>
      <c r="CT82" s="360"/>
      <c r="CU82" s="360"/>
      <c r="CV82" s="360"/>
      <c r="CW82" s="360"/>
      <c r="CX82" s="360"/>
      <c r="CY82" s="360"/>
      <c r="CZ82" s="360"/>
    </row>
    <row r="83" s="378" customFormat="true" ht="21.75" hidden="false" customHeight="true" outlineLevel="0" collapsed="false">
      <c r="A83" s="358" t="s">
        <v>234</v>
      </c>
      <c r="B83" s="358"/>
      <c r="C83" s="358"/>
      <c r="D83" s="358"/>
      <c r="E83" s="358"/>
      <c r="F83" s="358"/>
      <c r="G83" s="301" t="s">
        <v>534</v>
      </c>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0"/>
      <c r="CX83" s="360"/>
      <c r="CY83" s="360"/>
      <c r="CZ83" s="360"/>
    </row>
    <row r="84" s="378" customFormat="true" ht="42" hidden="false" customHeight="true" outlineLevel="0" collapsed="false">
      <c r="A84" s="358" t="s">
        <v>155</v>
      </c>
      <c r="B84" s="358"/>
      <c r="C84" s="358"/>
      <c r="D84" s="358"/>
      <c r="E84" s="358"/>
      <c r="F84" s="358"/>
      <c r="G84" s="380"/>
      <c r="H84" s="381" t="s">
        <v>535</v>
      </c>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c r="BA84" s="381"/>
      <c r="BB84" s="381"/>
      <c r="BC84" s="381"/>
      <c r="BD84" s="381"/>
      <c r="BE84" s="381"/>
      <c r="BF84" s="381"/>
      <c r="BG84" s="381"/>
      <c r="BH84" s="381"/>
      <c r="BI84" s="381"/>
      <c r="BJ84" s="381"/>
      <c r="BK84" s="381"/>
      <c r="BL84" s="381"/>
      <c r="BM84" s="381"/>
      <c r="BN84" s="381"/>
      <c r="BO84" s="381"/>
      <c r="BP84" s="381"/>
      <c r="BQ84" s="381"/>
      <c r="BR84" s="381"/>
      <c r="BS84" s="381"/>
      <c r="BT84" s="381"/>
      <c r="BU84" s="381"/>
      <c r="BV84" s="360"/>
      <c r="BW84" s="360"/>
      <c r="BX84" s="360"/>
      <c r="BY84" s="360"/>
      <c r="BZ84" s="360"/>
      <c r="CA84" s="360"/>
      <c r="CB84" s="360"/>
      <c r="CC84" s="360"/>
      <c r="CD84" s="360"/>
      <c r="CE84" s="360"/>
      <c r="CF84" s="360"/>
      <c r="CG84" s="360"/>
      <c r="CH84" s="360"/>
      <c r="CI84" s="360"/>
      <c r="CJ84" s="360"/>
      <c r="CK84" s="360"/>
      <c r="CL84" s="360"/>
      <c r="CM84" s="360"/>
      <c r="CN84" s="360"/>
      <c r="CO84" s="360"/>
      <c r="CP84" s="360"/>
      <c r="CQ84" s="360"/>
      <c r="CR84" s="360"/>
      <c r="CS84" s="360"/>
      <c r="CT84" s="360"/>
      <c r="CU84" s="360"/>
      <c r="CV84" s="360"/>
      <c r="CW84" s="360"/>
      <c r="CX84" s="360"/>
      <c r="CY84" s="360"/>
      <c r="CZ84" s="360"/>
    </row>
    <row r="85" s="244" customFormat="true" ht="14.25" hidden="false" customHeight="false" outlineLevel="0" collapsed="false">
      <c r="A85" s="358"/>
      <c r="B85" s="358"/>
      <c r="C85" s="358"/>
      <c r="D85" s="358"/>
      <c r="E85" s="358"/>
      <c r="F85" s="358"/>
      <c r="G85" s="387" t="s">
        <v>516</v>
      </c>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87"/>
      <c r="BC85" s="387"/>
      <c r="BD85" s="387"/>
      <c r="BE85" s="387"/>
      <c r="BF85" s="387"/>
      <c r="BG85" s="387"/>
      <c r="BH85" s="387"/>
      <c r="BI85" s="387"/>
      <c r="BJ85" s="387"/>
      <c r="BK85" s="387"/>
      <c r="BL85" s="387"/>
      <c r="BM85" s="387"/>
      <c r="BN85" s="387"/>
      <c r="BO85" s="387"/>
      <c r="BP85" s="387"/>
      <c r="BQ85" s="387"/>
      <c r="BR85" s="387"/>
      <c r="BS85" s="387"/>
      <c r="BT85" s="387"/>
      <c r="BU85" s="387"/>
      <c r="BV85" s="365" t="s">
        <v>164</v>
      </c>
      <c r="BW85" s="365"/>
      <c r="BX85" s="365"/>
      <c r="BY85" s="365"/>
      <c r="BZ85" s="365"/>
      <c r="CA85" s="365"/>
      <c r="CB85" s="365"/>
      <c r="CC85" s="365"/>
      <c r="CD85" s="365"/>
      <c r="CE85" s="365"/>
      <c r="CF85" s="365"/>
      <c r="CG85" s="365"/>
      <c r="CH85" s="365"/>
      <c r="CI85" s="365"/>
      <c r="CJ85" s="365"/>
      <c r="CK85" s="365"/>
      <c r="CL85" s="366" t="n">
        <f aca="false">CL79</f>
        <v>17472920.31</v>
      </c>
      <c r="CM85" s="366"/>
      <c r="CN85" s="366"/>
      <c r="CO85" s="366"/>
      <c r="CP85" s="366"/>
      <c r="CQ85" s="366"/>
      <c r="CR85" s="366"/>
      <c r="CS85" s="366"/>
      <c r="CT85" s="366"/>
      <c r="CU85" s="366"/>
      <c r="CV85" s="366"/>
      <c r="CW85" s="366"/>
      <c r="CX85" s="366"/>
      <c r="CY85" s="366"/>
      <c r="CZ85" s="366"/>
    </row>
    <row r="86" s="244" customFormat="true" ht="14.25" hidden="false" customHeight="true" outlineLevel="0" collapsed="false">
      <c r="A86" s="388" t="s">
        <v>536</v>
      </c>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c r="CR86" s="388"/>
      <c r="CS86" s="388"/>
      <c r="CT86" s="388"/>
      <c r="CU86" s="388"/>
      <c r="CV86" s="388"/>
      <c r="CW86" s="388"/>
      <c r="CX86" s="388"/>
      <c r="CY86" s="388"/>
      <c r="CZ86" s="388"/>
    </row>
    <row r="87" s="244" customFormat="true" ht="14.25" hidden="false" customHeight="true" outlineLevel="0" collapsed="false">
      <c r="A87" s="389" t="s">
        <v>154</v>
      </c>
      <c r="B87" s="389"/>
      <c r="C87" s="389"/>
      <c r="D87" s="389"/>
      <c r="E87" s="389"/>
      <c r="F87" s="389"/>
      <c r="G87" s="390" t="s">
        <v>531</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390"/>
      <c r="BF87" s="390"/>
      <c r="BG87" s="390"/>
      <c r="BH87" s="390"/>
      <c r="BI87" s="390"/>
      <c r="BJ87" s="390"/>
      <c r="BK87" s="390"/>
      <c r="BL87" s="390"/>
      <c r="BM87" s="390"/>
      <c r="BN87" s="390"/>
      <c r="BO87" s="390"/>
      <c r="BP87" s="390"/>
      <c r="BQ87" s="390"/>
      <c r="BR87" s="390"/>
      <c r="BS87" s="390"/>
      <c r="BT87" s="390"/>
      <c r="BU87" s="390"/>
      <c r="BV87" s="391" t="n">
        <v>650000</v>
      </c>
      <c r="BW87" s="391"/>
      <c r="BX87" s="391"/>
      <c r="BY87" s="391"/>
      <c r="BZ87" s="391"/>
      <c r="CA87" s="391"/>
      <c r="CB87" s="391"/>
      <c r="CC87" s="391"/>
      <c r="CD87" s="391"/>
      <c r="CE87" s="391"/>
      <c r="CF87" s="391"/>
      <c r="CG87" s="391"/>
      <c r="CH87" s="391"/>
      <c r="CI87" s="391"/>
      <c r="CJ87" s="391"/>
      <c r="CK87" s="391"/>
      <c r="CL87" s="391" t="n">
        <v>20000</v>
      </c>
      <c r="CM87" s="391"/>
      <c r="CN87" s="391"/>
      <c r="CO87" s="391"/>
      <c r="CP87" s="391"/>
      <c r="CQ87" s="391"/>
      <c r="CR87" s="391"/>
      <c r="CS87" s="391"/>
      <c r="CT87" s="391"/>
      <c r="CU87" s="391"/>
      <c r="CV87" s="391"/>
      <c r="CW87" s="391"/>
      <c r="CX87" s="391"/>
      <c r="CY87" s="391"/>
      <c r="CZ87" s="391"/>
    </row>
    <row r="88" customFormat="false" ht="20.25" hidden="false" customHeight="true" outlineLevel="0" collapsed="false">
      <c r="A88" s="389" t="s">
        <v>230</v>
      </c>
      <c r="B88" s="389"/>
      <c r="C88" s="389"/>
      <c r="D88" s="389"/>
      <c r="E88" s="389"/>
      <c r="F88" s="389"/>
      <c r="G88" s="392"/>
      <c r="H88" s="393" t="s">
        <v>51</v>
      </c>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c r="BF88" s="393"/>
      <c r="BG88" s="393"/>
      <c r="BH88" s="393"/>
      <c r="BI88" s="393"/>
      <c r="BJ88" s="393"/>
      <c r="BK88" s="393"/>
      <c r="BL88" s="393"/>
      <c r="BM88" s="393"/>
      <c r="BN88" s="393"/>
      <c r="BO88" s="393"/>
      <c r="BP88" s="393"/>
      <c r="BQ88" s="393"/>
      <c r="BR88" s="393"/>
      <c r="BS88" s="393"/>
      <c r="BT88" s="393"/>
      <c r="BU88" s="393"/>
      <c r="BV88" s="394"/>
      <c r="BW88" s="394"/>
      <c r="BX88" s="394"/>
      <c r="BY88" s="394"/>
      <c r="BZ88" s="394"/>
      <c r="CA88" s="394"/>
      <c r="CB88" s="394"/>
      <c r="CC88" s="394"/>
      <c r="CD88" s="394"/>
      <c r="CE88" s="394"/>
      <c r="CF88" s="394"/>
      <c r="CG88" s="394"/>
      <c r="CH88" s="394"/>
      <c r="CI88" s="394"/>
      <c r="CJ88" s="394"/>
      <c r="CK88" s="394"/>
      <c r="CL88" s="394"/>
      <c r="CM88" s="394"/>
      <c r="CN88" s="394"/>
      <c r="CO88" s="394"/>
      <c r="CP88" s="394"/>
      <c r="CQ88" s="394"/>
      <c r="CR88" s="394"/>
      <c r="CS88" s="394"/>
      <c r="CT88" s="394"/>
      <c r="CU88" s="394"/>
      <c r="CV88" s="394"/>
      <c r="CW88" s="394"/>
      <c r="CX88" s="394"/>
      <c r="CY88" s="394"/>
      <c r="CZ88" s="394"/>
    </row>
    <row r="89" s="378" customFormat="true" ht="15.75" hidden="false" customHeight="true" outlineLevel="0" collapsed="false">
      <c r="A89" s="389"/>
      <c r="B89" s="389"/>
      <c r="C89" s="389"/>
      <c r="D89" s="389"/>
      <c r="E89" s="389"/>
      <c r="F89" s="389"/>
      <c r="G89" s="395"/>
      <c r="H89" s="396" t="s">
        <v>537</v>
      </c>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c r="BC89" s="396"/>
      <c r="BD89" s="396"/>
      <c r="BE89" s="396"/>
      <c r="BF89" s="396"/>
      <c r="BG89" s="396"/>
      <c r="BH89" s="396"/>
      <c r="BI89" s="396"/>
      <c r="BJ89" s="396"/>
      <c r="BK89" s="396"/>
      <c r="BL89" s="396"/>
      <c r="BM89" s="396"/>
      <c r="BN89" s="396"/>
      <c r="BO89" s="396"/>
      <c r="BP89" s="396"/>
      <c r="BQ89" s="396"/>
      <c r="BR89" s="396"/>
      <c r="BS89" s="396"/>
      <c r="BT89" s="396"/>
      <c r="BU89" s="396"/>
      <c r="BV89" s="394"/>
      <c r="BW89" s="394"/>
      <c r="BX89" s="394"/>
      <c r="BY89" s="394"/>
      <c r="BZ89" s="394"/>
      <c r="CA89" s="394"/>
      <c r="CB89" s="394"/>
      <c r="CC89" s="394"/>
      <c r="CD89" s="394"/>
      <c r="CE89" s="394"/>
      <c r="CF89" s="394"/>
      <c r="CG89" s="394"/>
      <c r="CH89" s="394"/>
      <c r="CI89" s="394"/>
      <c r="CJ89" s="394"/>
      <c r="CK89" s="394"/>
      <c r="CL89" s="394"/>
      <c r="CM89" s="394"/>
      <c r="CN89" s="394"/>
      <c r="CO89" s="394"/>
      <c r="CP89" s="394"/>
      <c r="CQ89" s="394"/>
      <c r="CR89" s="394"/>
      <c r="CS89" s="394"/>
      <c r="CT89" s="394"/>
      <c r="CU89" s="394"/>
      <c r="CV89" s="394"/>
      <c r="CW89" s="394"/>
      <c r="CX89" s="394"/>
      <c r="CY89" s="394"/>
      <c r="CZ89" s="394"/>
    </row>
    <row r="90" s="362" customFormat="true" ht="15" hidden="false" customHeight="true" outlineLevel="0" collapsed="false">
      <c r="A90" s="389" t="s">
        <v>232</v>
      </c>
      <c r="B90" s="389"/>
      <c r="C90" s="389"/>
      <c r="D90" s="389"/>
      <c r="E90" s="389"/>
      <c r="F90" s="389"/>
      <c r="G90" s="397"/>
      <c r="H90" s="398" t="s">
        <v>533</v>
      </c>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c r="BE90" s="398"/>
      <c r="BF90" s="398"/>
      <c r="BG90" s="398"/>
      <c r="BH90" s="398"/>
      <c r="BI90" s="398"/>
      <c r="BJ90" s="398"/>
      <c r="BK90" s="398"/>
      <c r="BL90" s="398"/>
      <c r="BM90" s="398"/>
      <c r="BN90" s="398"/>
      <c r="BO90" s="398"/>
      <c r="BP90" s="398"/>
      <c r="BQ90" s="398"/>
      <c r="BR90" s="398"/>
      <c r="BS90" s="398"/>
      <c r="BT90" s="398"/>
      <c r="BU90" s="398"/>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399"/>
      <c r="CR90" s="399"/>
      <c r="CS90" s="399"/>
      <c r="CT90" s="399"/>
      <c r="CU90" s="399"/>
      <c r="CV90" s="399"/>
      <c r="CW90" s="399"/>
      <c r="CX90" s="399"/>
      <c r="CY90" s="399"/>
      <c r="CZ90" s="399"/>
    </row>
    <row r="91" customFormat="false" ht="23.25" hidden="false" customHeight="true" outlineLevel="0" collapsed="false">
      <c r="A91" s="389" t="s">
        <v>234</v>
      </c>
      <c r="B91" s="389"/>
      <c r="C91" s="389"/>
      <c r="D91" s="389"/>
      <c r="E91" s="389"/>
      <c r="F91" s="389"/>
      <c r="G91" s="397"/>
      <c r="H91" s="398" t="s">
        <v>534</v>
      </c>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8"/>
      <c r="AY91" s="398"/>
      <c r="AZ91" s="398"/>
      <c r="BA91" s="398"/>
      <c r="BB91" s="398"/>
      <c r="BC91" s="398"/>
      <c r="BD91" s="398"/>
      <c r="BE91" s="398"/>
      <c r="BF91" s="398"/>
      <c r="BG91" s="398"/>
      <c r="BH91" s="398"/>
      <c r="BI91" s="398"/>
      <c r="BJ91" s="398"/>
      <c r="BK91" s="398"/>
      <c r="BL91" s="398"/>
      <c r="BM91" s="398"/>
      <c r="BN91" s="398"/>
      <c r="BO91" s="398"/>
      <c r="BP91" s="398"/>
      <c r="BQ91" s="398"/>
      <c r="BR91" s="398"/>
      <c r="BS91" s="398"/>
      <c r="BT91" s="398"/>
      <c r="BU91" s="398"/>
      <c r="BV91" s="399"/>
      <c r="BW91" s="399"/>
      <c r="BX91" s="399"/>
      <c r="BY91" s="399"/>
      <c r="BZ91" s="399"/>
      <c r="CA91" s="399"/>
      <c r="CB91" s="399"/>
      <c r="CC91" s="399"/>
      <c r="CD91" s="399"/>
      <c r="CE91" s="399"/>
      <c r="CF91" s="399"/>
      <c r="CG91" s="399"/>
      <c r="CH91" s="399"/>
      <c r="CI91" s="399"/>
      <c r="CJ91" s="399"/>
      <c r="CK91" s="399"/>
      <c r="CL91" s="399"/>
      <c r="CM91" s="399"/>
      <c r="CN91" s="399"/>
      <c r="CO91" s="399"/>
      <c r="CP91" s="399"/>
      <c r="CQ91" s="399"/>
      <c r="CR91" s="399"/>
      <c r="CS91" s="399"/>
      <c r="CT91" s="399"/>
      <c r="CU91" s="399"/>
      <c r="CV91" s="399"/>
      <c r="CW91" s="399"/>
      <c r="CX91" s="399"/>
      <c r="CY91" s="399"/>
      <c r="CZ91" s="399"/>
    </row>
    <row r="92" s="378" customFormat="true" ht="41.25" hidden="false" customHeight="true" outlineLevel="0" collapsed="false">
      <c r="A92" s="389" t="s">
        <v>155</v>
      </c>
      <c r="B92" s="389"/>
      <c r="C92" s="389"/>
      <c r="D92" s="389"/>
      <c r="E92" s="389"/>
      <c r="F92" s="389"/>
      <c r="G92" s="397"/>
      <c r="H92" s="400" t="s">
        <v>535</v>
      </c>
      <c r="I92" s="400"/>
      <c r="J92" s="400"/>
      <c r="K92" s="400"/>
      <c r="L92" s="400"/>
      <c r="M92" s="400"/>
      <c r="N92" s="400"/>
      <c r="O92" s="400"/>
      <c r="P92" s="400"/>
      <c r="Q92" s="400"/>
      <c r="R92" s="400"/>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399"/>
      <c r="BW92" s="399"/>
      <c r="BX92" s="399"/>
      <c r="BY92" s="399"/>
      <c r="BZ92" s="399"/>
      <c r="CA92" s="399"/>
      <c r="CB92" s="399"/>
      <c r="CC92" s="399"/>
      <c r="CD92" s="399"/>
      <c r="CE92" s="399"/>
      <c r="CF92" s="399"/>
      <c r="CG92" s="399"/>
      <c r="CH92" s="399"/>
      <c r="CI92" s="399"/>
      <c r="CJ92" s="399"/>
      <c r="CK92" s="399"/>
      <c r="CL92" s="399"/>
      <c r="CM92" s="399"/>
      <c r="CN92" s="399"/>
      <c r="CO92" s="399"/>
      <c r="CP92" s="399"/>
      <c r="CQ92" s="399"/>
      <c r="CR92" s="399"/>
      <c r="CS92" s="399"/>
      <c r="CT92" s="399"/>
      <c r="CU92" s="399"/>
      <c r="CV92" s="399"/>
      <c r="CW92" s="399"/>
      <c r="CX92" s="399"/>
      <c r="CY92" s="399"/>
      <c r="CZ92" s="399"/>
    </row>
    <row r="93" s="378" customFormat="true" ht="12.75" hidden="false" customHeight="true" outlineLevel="0" collapsed="false">
      <c r="A93" s="389"/>
      <c r="B93" s="389"/>
      <c r="C93" s="389"/>
      <c r="D93" s="389"/>
      <c r="E93" s="389"/>
      <c r="F93" s="389"/>
      <c r="G93" s="401" t="s">
        <v>516</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c r="BU93" s="401"/>
      <c r="BV93" s="402" t="s">
        <v>164</v>
      </c>
      <c r="BW93" s="402"/>
      <c r="BX93" s="402"/>
      <c r="BY93" s="402"/>
      <c r="BZ93" s="402"/>
      <c r="CA93" s="402"/>
      <c r="CB93" s="402"/>
      <c r="CC93" s="402"/>
      <c r="CD93" s="402"/>
      <c r="CE93" s="402"/>
      <c r="CF93" s="402"/>
      <c r="CG93" s="402"/>
      <c r="CH93" s="402"/>
      <c r="CI93" s="402"/>
      <c r="CJ93" s="402"/>
      <c r="CK93" s="402"/>
      <c r="CL93" s="403" t="n">
        <f aca="false">CL87</f>
        <v>20000</v>
      </c>
      <c r="CM93" s="403"/>
      <c r="CN93" s="403"/>
      <c r="CO93" s="403"/>
      <c r="CP93" s="403"/>
      <c r="CQ93" s="403"/>
      <c r="CR93" s="403"/>
      <c r="CS93" s="403"/>
      <c r="CT93" s="403"/>
      <c r="CU93" s="403"/>
      <c r="CV93" s="403"/>
      <c r="CW93" s="403"/>
      <c r="CX93" s="403"/>
      <c r="CY93" s="403"/>
      <c r="CZ93" s="403"/>
    </row>
    <row r="94" s="378" customFormat="true" ht="13.5" hidden="false" customHeight="true" outlineLevel="0" collapsed="false">
      <c r="A94" s="388" t="s">
        <v>536</v>
      </c>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c r="CN94" s="388"/>
      <c r="CO94" s="388"/>
      <c r="CP94" s="388"/>
      <c r="CQ94" s="388"/>
      <c r="CR94" s="388"/>
      <c r="CS94" s="388"/>
      <c r="CT94" s="388"/>
      <c r="CU94" s="388"/>
      <c r="CV94" s="388"/>
      <c r="CW94" s="388"/>
      <c r="CX94" s="388"/>
      <c r="CY94" s="388"/>
      <c r="CZ94" s="388"/>
    </row>
    <row r="95" s="378" customFormat="true" ht="26.25" hidden="false" customHeight="true" outlineLevel="0" collapsed="false">
      <c r="A95" s="389" t="s">
        <v>154</v>
      </c>
      <c r="B95" s="389"/>
      <c r="C95" s="389"/>
      <c r="D95" s="389"/>
      <c r="E95" s="389"/>
      <c r="F95" s="389"/>
      <c r="G95" s="390" t="s">
        <v>531</v>
      </c>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1" t="n">
        <v>1858031.99</v>
      </c>
      <c r="BW95" s="391"/>
      <c r="BX95" s="391"/>
      <c r="BY95" s="391"/>
      <c r="BZ95" s="391"/>
      <c r="CA95" s="391"/>
      <c r="CB95" s="391"/>
      <c r="CC95" s="391"/>
      <c r="CD95" s="391"/>
      <c r="CE95" s="391"/>
      <c r="CF95" s="391"/>
      <c r="CG95" s="391"/>
      <c r="CH95" s="391"/>
      <c r="CI95" s="391"/>
      <c r="CJ95" s="391"/>
      <c r="CK95" s="391"/>
      <c r="CL95" s="391" t="n">
        <v>561125.67</v>
      </c>
      <c r="CM95" s="391"/>
      <c r="CN95" s="391"/>
      <c r="CO95" s="391"/>
      <c r="CP95" s="391"/>
      <c r="CQ95" s="391"/>
      <c r="CR95" s="391"/>
      <c r="CS95" s="391"/>
      <c r="CT95" s="391"/>
      <c r="CU95" s="391"/>
      <c r="CV95" s="391"/>
      <c r="CW95" s="391"/>
      <c r="CX95" s="391"/>
      <c r="CY95" s="391"/>
      <c r="CZ95" s="391"/>
    </row>
    <row r="96" s="378" customFormat="true" ht="12.75" hidden="false" customHeight="true" outlineLevel="0" collapsed="false">
      <c r="A96" s="389" t="s">
        <v>230</v>
      </c>
      <c r="B96" s="389"/>
      <c r="C96" s="389"/>
      <c r="D96" s="389"/>
      <c r="E96" s="389"/>
      <c r="F96" s="389"/>
      <c r="G96" s="392"/>
      <c r="H96" s="393" t="s">
        <v>51</v>
      </c>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3"/>
      <c r="AY96" s="393"/>
      <c r="AZ96" s="393"/>
      <c r="BA96" s="393"/>
      <c r="BB96" s="393"/>
      <c r="BC96" s="393"/>
      <c r="BD96" s="393"/>
      <c r="BE96" s="393"/>
      <c r="BF96" s="393"/>
      <c r="BG96" s="393"/>
      <c r="BH96" s="393"/>
      <c r="BI96" s="393"/>
      <c r="BJ96" s="393"/>
      <c r="BK96" s="393"/>
      <c r="BL96" s="393"/>
      <c r="BM96" s="393"/>
      <c r="BN96" s="393"/>
      <c r="BO96" s="393"/>
      <c r="BP96" s="393"/>
      <c r="BQ96" s="393"/>
      <c r="BR96" s="393"/>
      <c r="BS96" s="393"/>
      <c r="BT96" s="393"/>
      <c r="BU96" s="393"/>
      <c r="BV96" s="394"/>
      <c r="BW96" s="394"/>
      <c r="BX96" s="394"/>
      <c r="BY96" s="394"/>
      <c r="BZ96" s="394"/>
      <c r="CA96" s="394"/>
      <c r="CB96" s="394"/>
      <c r="CC96" s="394"/>
      <c r="CD96" s="394"/>
      <c r="CE96" s="394"/>
      <c r="CF96" s="394"/>
      <c r="CG96" s="394"/>
      <c r="CH96" s="394"/>
      <c r="CI96" s="394"/>
      <c r="CJ96" s="394"/>
      <c r="CK96" s="394"/>
      <c r="CL96" s="394"/>
      <c r="CM96" s="394"/>
      <c r="CN96" s="394"/>
      <c r="CO96" s="394"/>
      <c r="CP96" s="394"/>
      <c r="CQ96" s="394"/>
      <c r="CR96" s="394"/>
      <c r="CS96" s="394"/>
      <c r="CT96" s="394"/>
      <c r="CU96" s="394"/>
      <c r="CV96" s="394"/>
      <c r="CW96" s="394"/>
      <c r="CX96" s="394"/>
      <c r="CY96" s="394"/>
      <c r="CZ96" s="394"/>
    </row>
    <row r="97" s="378" customFormat="true" ht="18" hidden="false" customHeight="true" outlineLevel="0" collapsed="false">
      <c r="A97" s="389"/>
      <c r="B97" s="389"/>
      <c r="C97" s="389"/>
      <c r="D97" s="389"/>
      <c r="E97" s="389"/>
      <c r="F97" s="389"/>
      <c r="G97" s="395"/>
      <c r="H97" s="396" t="s">
        <v>537</v>
      </c>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6"/>
      <c r="BA97" s="396"/>
      <c r="BB97" s="396"/>
      <c r="BC97" s="396"/>
      <c r="BD97" s="396"/>
      <c r="BE97" s="396"/>
      <c r="BF97" s="396"/>
      <c r="BG97" s="396"/>
      <c r="BH97" s="396"/>
      <c r="BI97" s="396"/>
      <c r="BJ97" s="396"/>
      <c r="BK97" s="396"/>
      <c r="BL97" s="396"/>
      <c r="BM97" s="396"/>
      <c r="BN97" s="396"/>
      <c r="BO97" s="396"/>
      <c r="BP97" s="396"/>
      <c r="BQ97" s="396"/>
      <c r="BR97" s="396"/>
      <c r="BS97" s="396"/>
      <c r="BT97" s="396"/>
      <c r="BU97" s="396"/>
      <c r="BV97" s="394"/>
      <c r="BW97" s="394"/>
      <c r="BX97" s="394"/>
      <c r="BY97" s="394"/>
      <c r="BZ97" s="394"/>
      <c r="CA97" s="394"/>
      <c r="CB97" s="394"/>
      <c r="CC97" s="394"/>
      <c r="CD97" s="394"/>
      <c r="CE97" s="394"/>
      <c r="CF97" s="394"/>
      <c r="CG97" s="394"/>
      <c r="CH97" s="394"/>
      <c r="CI97" s="394"/>
      <c r="CJ97" s="394"/>
      <c r="CK97" s="394"/>
      <c r="CL97" s="394"/>
      <c r="CM97" s="394"/>
      <c r="CN97" s="394"/>
      <c r="CO97" s="394"/>
      <c r="CP97" s="394"/>
      <c r="CQ97" s="394"/>
      <c r="CR97" s="394"/>
      <c r="CS97" s="394"/>
      <c r="CT97" s="394"/>
      <c r="CU97" s="394"/>
      <c r="CV97" s="394"/>
      <c r="CW97" s="394"/>
      <c r="CX97" s="394"/>
      <c r="CY97" s="394"/>
      <c r="CZ97" s="394"/>
    </row>
    <row r="98" s="244" customFormat="true" ht="14.25" hidden="false" customHeight="true" outlineLevel="0" collapsed="false">
      <c r="A98" s="389" t="s">
        <v>232</v>
      </c>
      <c r="B98" s="389"/>
      <c r="C98" s="389"/>
      <c r="D98" s="389"/>
      <c r="E98" s="389"/>
      <c r="F98" s="389"/>
      <c r="G98" s="397"/>
      <c r="H98" s="398" t="s">
        <v>533</v>
      </c>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9"/>
      <c r="BW98" s="399"/>
      <c r="BX98" s="399"/>
      <c r="BY98" s="399"/>
      <c r="BZ98" s="399"/>
      <c r="CA98" s="399"/>
      <c r="CB98" s="399"/>
      <c r="CC98" s="399"/>
      <c r="CD98" s="399"/>
      <c r="CE98" s="399"/>
      <c r="CF98" s="399"/>
      <c r="CG98" s="399"/>
      <c r="CH98" s="399"/>
      <c r="CI98" s="399"/>
      <c r="CJ98" s="399"/>
      <c r="CK98" s="399"/>
      <c r="CL98" s="399"/>
      <c r="CM98" s="399"/>
      <c r="CN98" s="399"/>
      <c r="CO98" s="399"/>
      <c r="CP98" s="399"/>
      <c r="CQ98" s="399"/>
      <c r="CR98" s="399"/>
      <c r="CS98" s="399"/>
      <c r="CT98" s="399"/>
      <c r="CU98" s="399"/>
      <c r="CV98" s="399"/>
      <c r="CW98" s="399"/>
      <c r="CX98" s="399"/>
      <c r="CY98" s="399"/>
      <c r="CZ98" s="399"/>
    </row>
    <row r="99" customFormat="false" ht="26.25" hidden="false" customHeight="true" outlineLevel="0" collapsed="false">
      <c r="A99" s="389" t="s">
        <v>234</v>
      </c>
      <c r="B99" s="389"/>
      <c r="C99" s="389"/>
      <c r="D99" s="389"/>
      <c r="E99" s="389"/>
      <c r="F99" s="389"/>
      <c r="G99" s="397"/>
      <c r="H99" s="398" t="s">
        <v>534</v>
      </c>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9"/>
      <c r="BW99" s="399"/>
      <c r="BX99" s="399"/>
      <c r="BY99" s="399"/>
      <c r="BZ99" s="399"/>
      <c r="CA99" s="399"/>
      <c r="CB99" s="399"/>
      <c r="CC99" s="399"/>
      <c r="CD99" s="399"/>
      <c r="CE99" s="399"/>
      <c r="CF99" s="399"/>
      <c r="CG99" s="399"/>
      <c r="CH99" s="399"/>
      <c r="CI99" s="399"/>
      <c r="CJ99" s="399"/>
      <c r="CK99" s="399"/>
      <c r="CL99" s="399"/>
      <c r="CM99" s="399"/>
      <c r="CN99" s="399"/>
      <c r="CO99" s="399"/>
      <c r="CP99" s="399"/>
      <c r="CQ99" s="399"/>
      <c r="CR99" s="399"/>
      <c r="CS99" s="399"/>
      <c r="CT99" s="399"/>
      <c r="CU99" s="399"/>
      <c r="CV99" s="399"/>
      <c r="CW99" s="399"/>
      <c r="CX99" s="399"/>
      <c r="CY99" s="399"/>
      <c r="CZ99" s="399"/>
    </row>
    <row r="100" s="378" customFormat="true" ht="42" hidden="false" customHeight="true" outlineLevel="0" collapsed="false">
      <c r="A100" s="389" t="s">
        <v>155</v>
      </c>
      <c r="B100" s="389"/>
      <c r="C100" s="389"/>
      <c r="D100" s="389"/>
      <c r="E100" s="389"/>
      <c r="F100" s="389"/>
      <c r="G100" s="397"/>
      <c r="H100" s="400" t="s">
        <v>535</v>
      </c>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c r="BF100" s="400"/>
      <c r="BG100" s="400"/>
      <c r="BH100" s="400"/>
      <c r="BI100" s="400"/>
      <c r="BJ100" s="400"/>
      <c r="BK100" s="400"/>
      <c r="BL100" s="400"/>
      <c r="BM100" s="400"/>
      <c r="BN100" s="400"/>
      <c r="BO100" s="400"/>
      <c r="BP100" s="400"/>
      <c r="BQ100" s="400"/>
      <c r="BR100" s="400"/>
      <c r="BS100" s="400"/>
      <c r="BT100" s="400"/>
      <c r="BU100" s="400"/>
      <c r="BV100" s="399"/>
      <c r="BW100" s="399"/>
      <c r="BX100" s="399"/>
      <c r="BY100" s="399"/>
      <c r="BZ100" s="399"/>
      <c r="CA100" s="399"/>
      <c r="CB100" s="399"/>
      <c r="CC100" s="399"/>
      <c r="CD100" s="399"/>
      <c r="CE100" s="399"/>
      <c r="CF100" s="399"/>
      <c r="CG100" s="399"/>
      <c r="CH100" s="399"/>
      <c r="CI100" s="399"/>
      <c r="CJ100" s="399"/>
      <c r="CK100" s="399"/>
      <c r="CL100" s="399"/>
      <c r="CM100" s="399"/>
      <c r="CN100" s="399"/>
      <c r="CO100" s="399"/>
      <c r="CP100" s="399"/>
      <c r="CQ100" s="399"/>
      <c r="CR100" s="399"/>
      <c r="CS100" s="399"/>
      <c r="CT100" s="399"/>
      <c r="CU100" s="399"/>
      <c r="CV100" s="399"/>
      <c r="CW100" s="399"/>
      <c r="CX100" s="399"/>
      <c r="CY100" s="399"/>
      <c r="CZ100" s="399"/>
    </row>
    <row r="101" s="362" customFormat="true" ht="15" hidden="false" customHeight="true" outlineLevel="0" collapsed="false">
      <c r="A101" s="389"/>
      <c r="B101" s="389"/>
      <c r="C101" s="389"/>
      <c r="D101" s="389"/>
      <c r="E101" s="389"/>
      <c r="F101" s="389"/>
      <c r="G101" s="401" t="s">
        <v>516</v>
      </c>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c r="BV101" s="402" t="s">
        <v>164</v>
      </c>
      <c r="BW101" s="402"/>
      <c r="BX101" s="402"/>
      <c r="BY101" s="402"/>
      <c r="BZ101" s="402"/>
      <c r="CA101" s="402"/>
      <c r="CB101" s="402"/>
      <c r="CC101" s="402"/>
      <c r="CD101" s="402"/>
      <c r="CE101" s="402"/>
      <c r="CF101" s="402"/>
      <c r="CG101" s="402"/>
      <c r="CH101" s="402"/>
      <c r="CI101" s="402"/>
      <c r="CJ101" s="402"/>
      <c r="CK101" s="402"/>
      <c r="CL101" s="403" t="n">
        <f aca="false">CL95</f>
        <v>561125.67</v>
      </c>
      <c r="CM101" s="403"/>
      <c r="CN101" s="403"/>
      <c r="CO101" s="403"/>
      <c r="CP101" s="403"/>
      <c r="CQ101" s="403"/>
      <c r="CR101" s="403"/>
      <c r="CS101" s="403"/>
      <c r="CT101" s="403"/>
      <c r="CU101" s="403"/>
      <c r="CV101" s="403"/>
      <c r="CW101" s="403"/>
      <c r="CX101" s="403"/>
      <c r="CY101" s="403"/>
      <c r="CZ101" s="403"/>
    </row>
    <row r="102" s="378" customFormat="true" ht="14.25" hidden="false" customHeight="false" outlineLevel="0" collapsed="false">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351" t="n">
        <v>2026</v>
      </c>
      <c r="BC102" s="351"/>
      <c r="BD102" s="351"/>
      <c r="BE102" s="351"/>
      <c r="BF102" s="351"/>
      <c r="BG102" s="351"/>
      <c r="BH102" s="351"/>
      <c r="BI102" s="351"/>
      <c r="BJ102" s="351"/>
      <c r="BK102" s="351"/>
      <c r="BL102" s="351"/>
      <c r="BM102" s="351"/>
      <c r="BN102" s="351"/>
      <c r="BO102" s="351"/>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row>
    <row r="103" s="378" customFormat="true" ht="13.5" hidden="false" customHeight="true" outlineLevel="0" collapsed="false">
      <c r="A103" s="301" t="s">
        <v>387</v>
      </c>
      <c r="B103" s="301"/>
      <c r="C103" s="301"/>
      <c r="D103" s="301"/>
      <c r="E103" s="301"/>
      <c r="F103" s="301"/>
      <c r="G103" s="301" t="s">
        <v>528</v>
      </c>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52" t="s">
        <v>529</v>
      </c>
      <c r="BW103" s="352"/>
      <c r="BX103" s="352"/>
      <c r="BY103" s="352"/>
      <c r="BZ103" s="352"/>
      <c r="CA103" s="352"/>
      <c r="CB103" s="352"/>
      <c r="CC103" s="352"/>
      <c r="CD103" s="352"/>
      <c r="CE103" s="352"/>
      <c r="CF103" s="352"/>
      <c r="CG103" s="352"/>
      <c r="CH103" s="352"/>
      <c r="CI103" s="352"/>
      <c r="CJ103" s="352"/>
      <c r="CK103" s="352"/>
      <c r="CL103" s="377" t="s">
        <v>530</v>
      </c>
      <c r="CM103" s="377"/>
      <c r="CN103" s="377"/>
      <c r="CO103" s="377"/>
      <c r="CP103" s="377"/>
      <c r="CQ103" s="377"/>
      <c r="CR103" s="377"/>
      <c r="CS103" s="377"/>
      <c r="CT103" s="377"/>
      <c r="CU103" s="377"/>
      <c r="CV103" s="377"/>
      <c r="CW103" s="377"/>
      <c r="CX103" s="377"/>
      <c r="CY103" s="377"/>
      <c r="CZ103" s="377"/>
    </row>
    <row r="104" s="378" customFormat="true" ht="26.25" hidden="false" customHeight="true" outlineLevel="0" collapsed="false">
      <c r="A104" s="354" t="n">
        <v>1</v>
      </c>
      <c r="B104" s="354"/>
      <c r="C104" s="354"/>
      <c r="D104" s="354"/>
      <c r="E104" s="354"/>
      <c r="F104" s="354"/>
      <c r="G104" s="354" t="n">
        <v>2</v>
      </c>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354"/>
      <c r="BK104" s="354"/>
      <c r="BL104" s="354"/>
      <c r="BM104" s="354"/>
      <c r="BN104" s="354"/>
      <c r="BO104" s="354"/>
      <c r="BP104" s="354"/>
      <c r="BQ104" s="354"/>
      <c r="BR104" s="354"/>
      <c r="BS104" s="354"/>
      <c r="BT104" s="354"/>
      <c r="BU104" s="354"/>
      <c r="BV104" s="354" t="n">
        <v>3</v>
      </c>
      <c r="BW104" s="354"/>
      <c r="BX104" s="354"/>
      <c r="BY104" s="354"/>
      <c r="BZ104" s="354"/>
      <c r="CA104" s="354"/>
      <c r="CB104" s="354"/>
      <c r="CC104" s="354"/>
      <c r="CD104" s="354"/>
      <c r="CE104" s="354"/>
      <c r="CF104" s="354"/>
      <c r="CG104" s="354"/>
      <c r="CH104" s="354"/>
      <c r="CI104" s="354"/>
      <c r="CJ104" s="354"/>
      <c r="CK104" s="354"/>
      <c r="CL104" s="354" t="n">
        <v>4</v>
      </c>
      <c r="CM104" s="354"/>
      <c r="CN104" s="354"/>
      <c r="CO104" s="354"/>
      <c r="CP104" s="354"/>
      <c r="CQ104" s="354"/>
      <c r="CR104" s="354"/>
      <c r="CS104" s="354"/>
      <c r="CT104" s="354"/>
      <c r="CU104" s="354"/>
      <c r="CV104" s="354"/>
      <c r="CW104" s="354"/>
      <c r="CX104" s="354"/>
      <c r="CY104" s="354"/>
      <c r="CZ104" s="354"/>
    </row>
    <row r="105" s="378" customFormat="true" ht="23.25" hidden="false" customHeight="true" outlineLevel="0" collapsed="false">
      <c r="A105" s="379" t="s">
        <v>511</v>
      </c>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79"/>
      <c r="BF105" s="379"/>
      <c r="BG105" s="379"/>
      <c r="BH105" s="379"/>
      <c r="BI105" s="379"/>
      <c r="BJ105" s="379"/>
      <c r="BK105" s="379"/>
      <c r="BL105" s="379"/>
      <c r="BM105" s="379"/>
      <c r="BN105" s="379"/>
      <c r="BO105" s="379"/>
      <c r="BP105" s="379"/>
      <c r="BQ105" s="379"/>
      <c r="BR105" s="379"/>
      <c r="BS105" s="379"/>
      <c r="BT105" s="379"/>
      <c r="BU105" s="379"/>
      <c r="BV105" s="379"/>
      <c r="BW105" s="379"/>
      <c r="BX105" s="379"/>
      <c r="BY105" s="379"/>
      <c r="BZ105" s="379"/>
      <c r="CA105" s="379"/>
      <c r="CB105" s="379"/>
      <c r="CC105" s="379"/>
      <c r="CD105" s="379"/>
      <c r="CE105" s="379"/>
      <c r="CF105" s="379"/>
      <c r="CG105" s="379"/>
      <c r="CH105" s="379"/>
      <c r="CI105" s="379"/>
      <c r="CJ105" s="379"/>
      <c r="CK105" s="379"/>
      <c r="CL105" s="379"/>
      <c r="CM105" s="379"/>
      <c r="CN105" s="379"/>
      <c r="CO105" s="379"/>
      <c r="CP105" s="379"/>
      <c r="CQ105" s="379"/>
      <c r="CR105" s="379"/>
      <c r="CS105" s="379"/>
      <c r="CT105" s="379"/>
      <c r="CU105" s="379"/>
      <c r="CV105" s="379"/>
      <c r="CW105" s="379"/>
      <c r="CX105" s="379"/>
      <c r="CY105" s="379"/>
      <c r="CZ105" s="379"/>
    </row>
    <row r="106" s="378" customFormat="true" ht="40.5" hidden="false" customHeight="true" outlineLevel="0" collapsed="false">
      <c r="A106" s="358" t="s">
        <v>154</v>
      </c>
      <c r="B106" s="358"/>
      <c r="C106" s="358"/>
      <c r="D106" s="358"/>
      <c r="E106" s="358"/>
      <c r="F106" s="358"/>
      <c r="G106" s="404" t="s">
        <v>531</v>
      </c>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c r="BN106" s="404"/>
      <c r="BO106" s="404"/>
      <c r="BP106" s="404"/>
      <c r="BQ106" s="404"/>
      <c r="BR106" s="404"/>
      <c r="BS106" s="404"/>
      <c r="BT106" s="404"/>
      <c r="BU106" s="404"/>
      <c r="BV106" s="361" t="n">
        <v>57857351.99</v>
      </c>
      <c r="BW106" s="361"/>
      <c r="BX106" s="361"/>
      <c r="BY106" s="361"/>
      <c r="BZ106" s="361"/>
      <c r="CA106" s="361"/>
      <c r="CB106" s="361"/>
      <c r="CC106" s="361"/>
      <c r="CD106" s="361"/>
      <c r="CE106" s="361"/>
      <c r="CF106" s="361"/>
      <c r="CG106" s="361"/>
      <c r="CH106" s="361"/>
      <c r="CI106" s="361"/>
      <c r="CJ106" s="361"/>
      <c r="CK106" s="361"/>
      <c r="CL106" s="361" t="n">
        <v>17472920.31</v>
      </c>
      <c r="CM106" s="361"/>
      <c r="CN106" s="361"/>
      <c r="CO106" s="361"/>
      <c r="CP106" s="361"/>
      <c r="CQ106" s="361"/>
      <c r="CR106" s="361"/>
      <c r="CS106" s="361"/>
      <c r="CT106" s="361"/>
      <c r="CU106" s="361"/>
      <c r="CV106" s="361"/>
      <c r="CW106" s="361"/>
      <c r="CX106" s="361"/>
      <c r="CY106" s="361"/>
      <c r="CZ106" s="361"/>
    </row>
    <row r="107" s="244" customFormat="true" ht="14.25" hidden="false" customHeight="true" outlineLevel="0" collapsed="false">
      <c r="A107" s="358" t="s">
        <v>230</v>
      </c>
      <c r="B107" s="358"/>
      <c r="C107" s="358"/>
      <c r="D107" s="358"/>
      <c r="E107" s="358"/>
      <c r="F107" s="358"/>
      <c r="G107" s="405" t="s">
        <v>51</v>
      </c>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361"/>
      <c r="BW107" s="361"/>
      <c r="BX107" s="361"/>
      <c r="BY107" s="361"/>
      <c r="BZ107" s="361"/>
      <c r="CA107" s="361"/>
      <c r="CB107" s="361"/>
      <c r="CC107" s="361"/>
      <c r="CD107" s="361"/>
      <c r="CE107" s="361"/>
      <c r="CF107" s="361"/>
      <c r="CG107" s="361"/>
      <c r="CH107" s="361"/>
      <c r="CI107" s="361"/>
      <c r="CJ107" s="361"/>
      <c r="CK107" s="361"/>
      <c r="CL107" s="361"/>
      <c r="CM107" s="361"/>
      <c r="CN107" s="361"/>
      <c r="CO107" s="361"/>
      <c r="CP107" s="361"/>
      <c r="CQ107" s="361"/>
      <c r="CR107" s="361"/>
      <c r="CS107" s="361"/>
      <c r="CT107" s="361"/>
      <c r="CU107" s="361"/>
      <c r="CV107" s="361"/>
      <c r="CW107" s="361"/>
      <c r="CX107" s="361"/>
      <c r="CY107" s="361"/>
      <c r="CZ107" s="361"/>
    </row>
    <row r="108" s="244" customFormat="true" ht="20.25" hidden="false" customHeight="true" outlineLevel="0" collapsed="false">
      <c r="A108" s="358"/>
      <c r="B108" s="358"/>
      <c r="C108" s="358"/>
      <c r="D108" s="358"/>
      <c r="E108" s="358"/>
      <c r="F108" s="358"/>
      <c r="G108" s="406" t="s">
        <v>532</v>
      </c>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361"/>
      <c r="BW108" s="361"/>
      <c r="BX108" s="361"/>
      <c r="BY108" s="361"/>
      <c r="BZ108" s="361"/>
      <c r="CA108" s="361"/>
      <c r="CB108" s="361"/>
      <c r="CC108" s="361"/>
      <c r="CD108" s="361"/>
      <c r="CE108" s="361"/>
      <c r="CF108" s="361"/>
      <c r="CG108" s="361"/>
      <c r="CH108" s="361"/>
      <c r="CI108" s="361"/>
      <c r="CJ108" s="361"/>
      <c r="CK108" s="361"/>
      <c r="CL108" s="361"/>
      <c r="CM108" s="361"/>
      <c r="CN108" s="361"/>
      <c r="CO108" s="361"/>
      <c r="CP108" s="361"/>
      <c r="CQ108" s="361"/>
      <c r="CR108" s="361"/>
      <c r="CS108" s="361"/>
      <c r="CT108" s="361"/>
      <c r="CU108" s="361"/>
      <c r="CV108" s="361"/>
      <c r="CW108" s="361"/>
      <c r="CX108" s="361"/>
      <c r="CY108" s="361"/>
      <c r="CZ108" s="361"/>
    </row>
    <row r="109" s="244" customFormat="true" ht="18" hidden="false" customHeight="true" outlineLevel="0" collapsed="false">
      <c r="A109" s="358" t="s">
        <v>232</v>
      </c>
      <c r="B109" s="358"/>
      <c r="C109" s="358"/>
      <c r="D109" s="358"/>
      <c r="E109" s="358"/>
      <c r="F109" s="358"/>
      <c r="G109" s="359" t="s">
        <v>533</v>
      </c>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359"/>
      <c r="BU109" s="359"/>
      <c r="BV109" s="360"/>
      <c r="BW109" s="360"/>
      <c r="BX109" s="360"/>
      <c r="BY109" s="360"/>
      <c r="BZ109" s="360"/>
      <c r="CA109" s="360"/>
      <c r="CB109" s="360"/>
      <c r="CC109" s="360"/>
      <c r="CD109" s="360"/>
      <c r="CE109" s="360"/>
      <c r="CF109" s="360"/>
      <c r="CG109" s="360"/>
      <c r="CH109" s="360"/>
      <c r="CI109" s="360"/>
      <c r="CJ109" s="360"/>
      <c r="CK109" s="360"/>
      <c r="CL109" s="360"/>
      <c r="CM109" s="360"/>
      <c r="CN109" s="360"/>
      <c r="CO109" s="360"/>
      <c r="CP109" s="360"/>
      <c r="CQ109" s="360"/>
      <c r="CR109" s="360"/>
      <c r="CS109" s="360"/>
      <c r="CT109" s="360"/>
      <c r="CU109" s="360"/>
      <c r="CV109" s="360"/>
      <c r="CW109" s="360"/>
      <c r="CX109" s="360"/>
      <c r="CY109" s="360"/>
      <c r="CZ109" s="360"/>
    </row>
    <row r="110" customFormat="false" ht="38.25" hidden="false" customHeight="true" outlineLevel="0" collapsed="false">
      <c r="A110" s="358" t="s">
        <v>234</v>
      </c>
      <c r="B110" s="358"/>
      <c r="C110" s="358"/>
      <c r="D110" s="358"/>
      <c r="E110" s="358"/>
      <c r="F110" s="358"/>
      <c r="G110" s="301" t="s">
        <v>534</v>
      </c>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60"/>
      <c r="BW110" s="360"/>
      <c r="BX110" s="360"/>
      <c r="BY110" s="360"/>
      <c r="BZ110" s="360"/>
      <c r="CA110" s="360"/>
      <c r="CB110" s="360"/>
      <c r="CC110" s="360"/>
      <c r="CD110" s="360"/>
      <c r="CE110" s="360"/>
      <c r="CF110" s="360"/>
      <c r="CG110" s="360"/>
      <c r="CH110" s="360"/>
      <c r="CI110" s="360"/>
      <c r="CJ110" s="360"/>
      <c r="CK110" s="360"/>
      <c r="CL110" s="360"/>
      <c r="CM110" s="360"/>
      <c r="CN110" s="360"/>
      <c r="CO110" s="360"/>
      <c r="CP110" s="360"/>
      <c r="CQ110" s="360"/>
      <c r="CR110" s="360"/>
      <c r="CS110" s="360"/>
      <c r="CT110" s="360"/>
      <c r="CU110" s="360"/>
      <c r="CV110" s="360"/>
      <c r="CW110" s="360"/>
      <c r="CX110" s="360"/>
      <c r="CY110" s="360"/>
      <c r="CZ110" s="360"/>
    </row>
    <row r="111" s="244" customFormat="true" ht="14.25" hidden="false" customHeight="true" outlineLevel="0" collapsed="false">
      <c r="A111" s="358" t="s">
        <v>155</v>
      </c>
      <c r="B111" s="358"/>
      <c r="C111" s="358"/>
      <c r="D111" s="358"/>
      <c r="E111" s="358"/>
      <c r="F111" s="358"/>
      <c r="G111" s="404" t="s">
        <v>535</v>
      </c>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4"/>
      <c r="BT111" s="404"/>
      <c r="BU111" s="404"/>
      <c r="BV111" s="360"/>
      <c r="BW111" s="360"/>
      <c r="BX111" s="360"/>
      <c r="BY111" s="360"/>
      <c r="BZ111" s="360"/>
      <c r="CA111" s="360"/>
      <c r="CB111" s="360"/>
      <c r="CC111" s="360"/>
      <c r="CD111" s="360"/>
      <c r="CE111" s="360"/>
      <c r="CF111" s="360"/>
      <c r="CG111" s="360"/>
      <c r="CH111" s="360"/>
      <c r="CI111" s="360"/>
      <c r="CJ111" s="360"/>
      <c r="CK111" s="360"/>
      <c r="CL111" s="360"/>
      <c r="CM111" s="360"/>
      <c r="CN111" s="360"/>
      <c r="CO111" s="360"/>
      <c r="CP111" s="360"/>
      <c r="CQ111" s="360"/>
      <c r="CR111" s="360"/>
      <c r="CS111" s="360"/>
      <c r="CT111" s="360"/>
      <c r="CU111" s="360"/>
      <c r="CV111" s="360"/>
      <c r="CW111" s="360"/>
      <c r="CX111" s="360"/>
      <c r="CY111" s="360"/>
      <c r="CZ111" s="360"/>
    </row>
    <row r="112" customFormat="false" ht="14.25" hidden="false" customHeight="true" outlineLevel="0" collapsed="false">
      <c r="A112" s="358"/>
      <c r="B112" s="358"/>
      <c r="C112" s="358"/>
      <c r="D112" s="358"/>
      <c r="E112" s="358"/>
      <c r="F112" s="358"/>
      <c r="G112" s="387" t="s">
        <v>516</v>
      </c>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65" t="s">
        <v>164</v>
      </c>
      <c r="BW112" s="365"/>
      <c r="BX112" s="365"/>
      <c r="BY112" s="365"/>
      <c r="BZ112" s="365"/>
      <c r="CA112" s="365"/>
      <c r="CB112" s="365"/>
      <c r="CC112" s="365"/>
      <c r="CD112" s="365"/>
      <c r="CE112" s="365"/>
      <c r="CF112" s="365"/>
      <c r="CG112" s="365"/>
      <c r="CH112" s="365"/>
      <c r="CI112" s="365"/>
      <c r="CJ112" s="365"/>
      <c r="CK112" s="365"/>
      <c r="CL112" s="366" t="n">
        <f aca="false">CL106</f>
        <v>17472920.31</v>
      </c>
      <c r="CM112" s="366"/>
      <c r="CN112" s="366"/>
      <c r="CO112" s="366"/>
      <c r="CP112" s="366"/>
      <c r="CQ112" s="366"/>
      <c r="CR112" s="366"/>
      <c r="CS112" s="366"/>
      <c r="CT112" s="366"/>
      <c r="CU112" s="366"/>
      <c r="CV112" s="366"/>
      <c r="CW112" s="366"/>
      <c r="CX112" s="366"/>
      <c r="CY112" s="366"/>
      <c r="CZ112" s="366"/>
    </row>
    <row r="113" s="353" customFormat="true" ht="16.5" hidden="false" customHeight="true" outlineLevel="0" collapsed="false">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351" t="n">
        <v>2027</v>
      </c>
      <c r="BC113" s="351"/>
      <c r="BD113" s="351"/>
      <c r="BE113" s="351"/>
      <c r="BF113" s="351"/>
      <c r="BG113" s="351"/>
      <c r="BH113" s="351"/>
      <c r="BI113" s="351"/>
      <c r="BJ113" s="351"/>
      <c r="BK113" s="351"/>
      <c r="BL113" s="351"/>
      <c r="BM113" s="351"/>
      <c r="BN113" s="351"/>
      <c r="BO113" s="351"/>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c r="CO113" s="244"/>
      <c r="CP113" s="244"/>
      <c r="CQ113" s="244"/>
      <c r="CR113" s="244"/>
      <c r="CS113" s="244"/>
      <c r="CT113" s="244"/>
      <c r="CU113" s="244"/>
      <c r="CV113" s="244"/>
      <c r="CW113" s="244"/>
      <c r="CX113" s="244"/>
      <c r="CY113" s="244"/>
      <c r="CZ113" s="244"/>
    </row>
    <row r="114" s="355" customFormat="true" ht="30" hidden="false" customHeight="true" outlineLevel="0" collapsed="false">
      <c r="A114" s="301" t="s">
        <v>387</v>
      </c>
      <c r="B114" s="301"/>
      <c r="C114" s="301"/>
      <c r="D114" s="301"/>
      <c r="E114" s="301"/>
      <c r="F114" s="301"/>
      <c r="G114" s="301" t="s">
        <v>528</v>
      </c>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52" t="s">
        <v>529</v>
      </c>
      <c r="BW114" s="352"/>
      <c r="BX114" s="352"/>
      <c r="BY114" s="352"/>
      <c r="BZ114" s="352"/>
      <c r="CA114" s="352"/>
      <c r="CB114" s="352"/>
      <c r="CC114" s="352"/>
      <c r="CD114" s="352"/>
      <c r="CE114" s="352"/>
      <c r="CF114" s="352"/>
      <c r="CG114" s="352"/>
      <c r="CH114" s="352"/>
      <c r="CI114" s="352"/>
      <c r="CJ114" s="352"/>
      <c r="CK114" s="352"/>
      <c r="CL114" s="377" t="s">
        <v>530</v>
      </c>
      <c r="CM114" s="377"/>
      <c r="CN114" s="377"/>
      <c r="CO114" s="377"/>
      <c r="CP114" s="377"/>
      <c r="CQ114" s="377"/>
      <c r="CR114" s="377"/>
      <c r="CS114" s="377"/>
      <c r="CT114" s="377"/>
      <c r="CU114" s="377"/>
      <c r="CV114" s="377"/>
      <c r="CW114" s="377"/>
      <c r="CX114" s="377"/>
      <c r="CY114" s="377"/>
      <c r="CZ114" s="377"/>
    </row>
    <row r="115" s="362" customFormat="true" ht="15" hidden="false" customHeight="true" outlineLevel="0" collapsed="false">
      <c r="A115" s="354" t="n">
        <v>1</v>
      </c>
      <c r="B115" s="354"/>
      <c r="C115" s="354"/>
      <c r="D115" s="354"/>
      <c r="E115" s="354"/>
      <c r="F115" s="354"/>
      <c r="G115" s="354" t="n">
        <v>2</v>
      </c>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4"/>
      <c r="BT115" s="354"/>
      <c r="BU115" s="354"/>
      <c r="BV115" s="354" t="n">
        <v>3</v>
      </c>
      <c r="BW115" s="354"/>
      <c r="BX115" s="354"/>
      <c r="BY115" s="354"/>
      <c r="BZ115" s="354"/>
      <c r="CA115" s="354"/>
      <c r="CB115" s="354"/>
      <c r="CC115" s="354"/>
      <c r="CD115" s="354"/>
      <c r="CE115" s="354"/>
      <c r="CF115" s="354"/>
      <c r="CG115" s="354"/>
      <c r="CH115" s="354"/>
      <c r="CI115" s="354"/>
      <c r="CJ115" s="354"/>
      <c r="CK115" s="354"/>
      <c r="CL115" s="354" t="n">
        <v>4</v>
      </c>
      <c r="CM115" s="354"/>
      <c r="CN115" s="354"/>
      <c r="CO115" s="354"/>
      <c r="CP115" s="354"/>
      <c r="CQ115" s="354"/>
      <c r="CR115" s="354"/>
      <c r="CS115" s="354"/>
      <c r="CT115" s="354"/>
      <c r="CU115" s="354"/>
      <c r="CV115" s="354"/>
      <c r="CW115" s="354"/>
      <c r="CX115" s="354"/>
      <c r="CY115" s="354"/>
      <c r="CZ115" s="354"/>
    </row>
    <row r="116" s="362" customFormat="true" ht="15" hidden="false" customHeight="true" outlineLevel="0" collapsed="false">
      <c r="A116" s="379" t="s">
        <v>511</v>
      </c>
      <c r="B116" s="379"/>
      <c r="C116" s="379"/>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79"/>
      <c r="AY116" s="379"/>
      <c r="AZ116" s="379"/>
      <c r="BA116" s="379"/>
      <c r="BB116" s="379"/>
      <c r="BC116" s="379"/>
      <c r="BD116" s="379"/>
      <c r="BE116" s="379"/>
      <c r="BF116" s="379"/>
      <c r="BG116" s="379"/>
      <c r="BH116" s="379"/>
      <c r="BI116" s="379"/>
      <c r="BJ116" s="379"/>
      <c r="BK116" s="379"/>
      <c r="BL116" s="379"/>
      <c r="BM116" s="379"/>
      <c r="BN116" s="379"/>
      <c r="BO116" s="379"/>
      <c r="BP116" s="379"/>
      <c r="BQ116" s="379"/>
      <c r="BR116" s="379"/>
      <c r="BS116" s="379"/>
      <c r="BT116" s="379"/>
      <c r="BU116" s="379"/>
      <c r="BV116" s="379"/>
      <c r="BW116" s="379"/>
      <c r="BX116" s="379"/>
      <c r="BY116" s="379"/>
      <c r="BZ116" s="379"/>
      <c r="CA116" s="379"/>
      <c r="CB116" s="379"/>
      <c r="CC116" s="379"/>
      <c r="CD116" s="379"/>
      <c r="CE116" s="379"/>
      <c r="CF116" s="379"/>
      <c r="CG116" s="379"/>
      <c r="CH116" s="379"/>
      <c r="CI116" s="379"/>
      <c r="CJ116" s="379"/>
      <c r="CK116" s="379"/>
      <c r="CL116" s="379"/>
      <c r="CM116" s="379"/>
      <c r="CN116" s="379"/>
      <c r="CO116" s="379"/>
      <c r="CP116" s="379"/>
      <c r="CQ116" s="379"/>
      <c r="CR116" s="379"/>
      <c r="CS116" s="379"/>
      <c r="CT116" s="379"/>
      <c r="CU116" s="379"/>
      <c r="CV116" s="379"/>
      <c r="CW116" s="379"/>
      <c r="CX116" s="379"/>
      <c r="CY116" s="379"/>
      <c r="CZ116" s="379"/>
    </row>
    <row r="117" s="362" customFormat="true" ht="15" hidden="false" customHeight="true" outlineLevel="0" collapsed="false">
      <c r="A117" s="358" t="s">
        <v>154</v>
      </c>
      <c r="B117" s="358"/>
      <c r="C117" s="358"/>
      <c r="D117" s="358"/>
      <c r="E117" s="358"/>
      <c r="F117" s="358"/>
      <c r="G117" s="380"/>
      <c r="H117" s="381" t="s">
        <v>531</v>
      </c>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1"/>
      <c r="BT117" s="381"/>
      <c r="BU117" s="381"/>
      <c r="BV117" s="361" t="n">
        <v>57857351.99</v>
      </c>
      <c r="BW117" s="361"/>
      <c r="BX117" s="361"/>
      <c r="BY117" s="361"/>
      <c r="BZ117" s="361"/>
      <c r="CA117" s="361"/>
      <c r="CB117" s="361"/>
      <c r="CC117" s="361"/>
      <c r="CD117" s="361"/>
      <c r="CE117" s="361"/>
      <c r="CF117" s="361"/>
      <c r="CG117" s="361"/>
      <c r="CH117" s="361"/>
      <c r="CI117" s="361"/>
      <c r="CJ117" s="361"/>
      <c r="CK117" s="361"/>
      <c r="CL117" s="361" t="n">
        <v>17472920.31</v>
      </c>
      <c r="CM117" s="361"/>
      <c r="CN117" s="361"/>
      <c r="CO117" s="361"/>
      <c r="CP117" s="361"/>
      <c r="CQ117" s="361"/>
      <c r="CR117" s="361"/>
      <c r="CS117" s="361"/>
      <c r="CT117" s="361"/>
      <c r="CU117" s="361"/>
      <c r="CV117" s="361"/>
      <c r="CW117" s="361"/>
      <c r="CX117" s="361"/>
      <c r="CY117" s="361"/>
      <c r="CZ117" s="361"/>
    </row>
    <row r="118" s="362" customFormat="true" ht="15" hidden="false" customHeight="true" outlineLevel="0" collapsed="false">
      <c r="A118" s="358" t="s">
        <v>230</v>
      </c>
      <c r="B118" s="358"/>
      <c r="C118" s="358"/>
      <c r="D118" s="358"/>
      <c r="E118" s="358"/>
      <c r="F118" s="358"/>
      <c r="G118" s="382"/>
      <c r="H118" s="407" t="s">
        <v>51</v>
      </c>
      <c r="I118" s="407"/>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BL118" s="407"/>
      <c r="BM118" s="407"/>
      <c r="BN118" s="407"/>
      <c r="BO118" s="407"/>
      <c r="BP118" s="407"/>
      <c r="BQ118" s="407"/>
      <c r="BR118" s="407"/>
      <c r="BS118" s="407"/>
      <c r="BT118" s="407"/>
      <c r="BU118" s="407"/>
      <c r="BV118" s="361"/>
      <c r="BW118" s="361"/>
      <c r="BX118" s="361"/>
      <c r="BY118" s="361"/>
      <c r="BZ118" s="361"/>
      <c r="CA118" s="361"/>
      <c r="CB118" s="361"/>
      <c r="CC118" s="361"/>
      <c r="CD118" s="361"/>
      <c r="CE118" s="361"/>
      <c r="CF118" s="361"/>
      <c r="CG118" s="361"/>
      <c r="CH118" s="361"/>
      <c r="CI118" s="361"/>
      <c r="CJ118" s="361"/>
      <c r="CK118" s="361"/>
      <c r="CL118" s="361"/>
      <c r="CM118" s="361"/>
      <c r="CN118" s="361"/>
      <c r="CO118" s="361"/>
      <c r="CP118" s="361"/>
      <c r="CQ118" s="361"/>
      <c r="CR118" s="361"/>
      <c r="CS118" s="361"/>
      <c r="CT118" s="361"/>
      <c r="CU118" s="361"/>
      <c r="CV118" s="361"/>
      <c r="CW118" s="361"/>
      <c r="CX118" s="361"/>
      <c r="CY118" s="361"/>
      <c r="CZ118" s="361"/>
    </row>
    <row r="119" s="362" customFormat="true" ht="15" hidden="false" customHeight="true" outlineLevel="0" collapsed="false">
      <c r="A119" s="358"/>
      <c r="B119" s="358"/>
      <c r="C119" s="358"/>
      <c r="D119" s="358"/>
      <c r="E119" s="358"/>
      <c r="F119" s="358"/>
      <c r="G119" s="384"/>
      <c r="H119" s="408" t="s">
        <v>532</v>
      </c>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c r="AH119" s="408"/>
      <c r="AI119" s="408"/>
      <c r="AJ119" s="408"/>
      <c r="AK119" s="408"/>
      <c r="AL119" s="408"/>
      <c r="AM119" s="408"/>
      <c r="AN119" s="408"/>
      <c r="AO119" s="408"/>
      <c r="AP119" s="408"/>
      <c r="AQ119" s="408"/>
      <c r="AR119" s="408"/>
      <c r="AS119" s="408"/>
      <c r="AT119" s="408"/>
      <c r="AU119" s="408"/>
      <c r="AV119" s="408"/>
      <c r="AW119" s="408"/>
      <c r="AX119" s="408"/>
      <c r="AY119" s="408"/>
      <c r="AZ119" s="408"/>
      <c r="BA119" s="408"/>
      <c r="BB119" s="408"/>
      <c r="BC119" s="408"/>
      <c r="BD119" s="408"/>
      <c r="BE119" s="408"/>
      <c r="BF119" s="408"/>
      <c r="BG119" s="408"/>
      <c r="BH119" s="408"/>
      <c r="BI119" s="408"/>
      <c r="BJ119" s="408"/>
      <c r="BK119" s="408"/>
      <c r="BL119" s="408"/>
      <c r="BM119" s="408"/>
      <c r="BN119" s="408"/>
      <c r="BO119" s="408"/>
      <c r="BP119" s="408"/>
      <c r="BQ119" s="408"/>
      <c r="BR119" s="408"/>
      <c r="BS119" s="408"/>
      <c r="BT119" s="408"/>
      <c r="BU119" s="408"/>
      <c r="BV119" s="361"/>
      <c r="BW119" s="361"/>
      <c r="BX119" s="361"/>
      <c r="BY119" s="361"/>
      <c r="BZ119" s="361"/>
      <c r="CA119" s="361"/>
      <c r="CB119" s="361"/>
      <c r="CC119" s="361"/>
      <c r="CD119" s="361"/>
      <c r="CE119" s="361"/>
      <c r="CF119" s="361"/>
      <c r="CG119" s="361"/>
      <c r="CH119" s="361"/>
      <c r="CI119" s="361"/>
      <c r="CJ119" s="361"/>
      <c r="CK119" s="361"/>
      <c r="CL119" s="361"/>
      <c r="CM119" s="361"/>
      <c r="CN119" s="361"/>
      <c r="CO119" s="361"/>
      <c r="CP119" s="361"/>
      <c r="CQ119" s="361"/>
      <c r="CR119" s="361"/>
      <c r="CS119" s="361"/>
      <c r="CT119" s="361"/>
      <c r="CU119" s="361"/>
      <c r="CV119" s="361"/>
      <c r="CW119" s="361"/>
      <c r="CX119" s="361"/>
      <c r="CY119" s="361"/>
      <c r="CZ119" s="361"/>
    </row>
    <row r="120" s="362" customFormat="true" ht="15" hidden="false" customHeight="true" outlineLevel="0" collapsed="false">
      <c r="A120" s="358" t="s">
        <v>232</v>
      </c>
      <c r="B120" s="358"/>
      <c r="C120" s="358"/>
      <c r="D120" s="358"/>
      <c r="E120" s="358"/>
      <c r="F120" s="358"/>
      <c r="G120" s="380"/>
      <c r="H120" s="381" t="s">
        <v>533</v>
      </c>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1"/>
      <c r="BT120" s="381"/>
      <c r="BU120" s="381"/>
      <c r="BV120" s="360"/>
      <c r="BW120" s="360"/>
      <c r="BX120" s="360"/>
      <c r="BY120" s="360"/>
      <c r="BZ120" s="360"/>
      <c r="CA120" s="360"/>
      <c r="CB120" s="360"/>
      <c r="CC120" s="360"/>
      <c r="CD120" s="360"/>
      <c r="CE120" s="360"/>
      <c r="CF120" s="360"/>
      <c r="CG120" s="360"/>
      <c r="CH120" s="360"/>
      <c r="CI120" s="360"/>
      <c r="CJ120" s="360"/>
      <c r="CK120" s="360"/>
      <c r="CL120" s="360"/>
      <c r="CM120" s="360"/>
      <c r="CN120" s="360"/>
      <c r="CO120" s="360"/>
      <c r="CP120" s="360"/>
      <c r="CQ120" s="360"/>
      <c r="CR120" s="360"/>
      <c r="CS120" s="360"/>
      <c r="CT120" s="360"/>
      <c r="CU120" s="360"/>
      <c r="CV120" s="360"/>
      <c r="CW120" s="360"/>
      <c r="CX120" s="360"/>
      <c r="CY120" s="360"/>
      <c r="CZ120" s="360"/>
    </row>
    <row r="121" s="362" customFormat="true" ht="24" hidden="false" customHeight="true" outlineLevel="0" collapsed="false">
      <c r="A121" s="358" t="s">
        <v>234</v>
      </c>
      <c r="B121" s="358"/>
      <c r="C121" s="358"/>
      <c r="D121" s="358"/>
      <c r="E121" s="358"/>
      <c r="F121" s="358"/>
      <c r="G121" s="380"/>
      <c r="H121" s="409" t="s">
        <v>534</v>
      </c>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09"/>
      <c r="BT121" s="409"/>
      <c r="BU121" s="409"/>
      <c r="BV121" s="360"/>
      <c r="BW121" s="360"/>
      <c r="BX121" s="360"/>
      <c r="BY121" s="360"/>
      <c r="BZ121" s="360"/>
      <c r="CA121" s="360"/>
      <c r="CB121" s="360"/>
      <c r="CC121" s="360"/>
      <c r="CD121" s="360"/>
      <c r="CE121" s="360"/>
      <c r="CF121" s="360"/>
      <c r="CG121" s="360"/>
      <c r="CH121" s="360"/>
      <c r="CI121" s="360"/>
      <c r="CJ121" s="360"/>
      <c r="CK121" s="360"/>
      <c r="CL121" s="360"/>
      <c r="CM121" s="360"/>
      <c r="CN121" s="360"/>
      <c r="CO121" s="360"/>
      <c r="CP121" s="360"/>
      <c r="CQ121" s="360"/>
      <c r="CR121" s="360"/>
      <c r="CS121" s="360"/>
      <c r="CT121" s="360"/>
      <c r="CU121" s="360"/>
      <c r="CV121" s="360"/>
      <c r="CW121" s="360"/>
      <c r="CX121" s="360"/>
      <c r="CY121" s="360"/>
      <c r="CZ121" s="360"/>
    </row>
    <row r="122" s="362" customFormat="true" ht="15" hidden="false" customHeight="true" outlineLevel="0" collapsed="false">
      <c r="A122" s="358" t="s">
        <v>155</v>
      </c>
      <c r="B122" s="358"/>
      <c r="C122" s="358"/>
      <c r="D122" s="358"/>
      <c r="E122" s="358"/>
      <c r="F122" s="358"/>
      <c r="G122" s="380"/>
      <c r="H122" s="381" t="s">
        <v>535</v>
      </c>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81"/>
      <c r="BT122" s="381"/>
      <c r="BU122" s="381"/>
      <c r="BV122" s="360"/>
      <c r="BW122" s="360"/>
      <c r="BX122" s="360"/>
      <c r="BY122" s="360"/>
      <c r="BZ122" s="360"/>
      <c r="CA122" s="360"/>
      <c r="CB122" s="360"/>
      <c r="CC122" s="360"/>
      <c r="CD122" s="360"/>
      <c r="CE122" s="360"/>
      <c r="CF122" s="360"/>
      <c r="CG122" s="360"/>
      <c r="CH122" s="360"/>
      <c r="CI122" s="360"/>
      <c r="CJ122" s="360"/>
      <c r="CK122" s="360"/>
      <c r="CL122" s="360"/>
      <c r="CM122" s="360"/>
      <c r="CN122" s="360"/>
      <c r="CO122" s="360"/>
      <c r="CP122" s="360"/>
      <c r="CQ122" s="360"/>
      <c r="CR122" s="360"/>
      <c r="CS122" s="360"/>
      <c r="CT122" s="360"/>
      <c r="CU122" s="360"/>
      <c r="CV122" s="360"/>
      <c r="CW122" s="360"/>
      <c r="CX122" s="360"/>
      <c r="CY122" s="360"/>
      <c r="CZ122" s="360"/>
    </row>
    <row r="123" s="357" customFormat="true" ht="15" hidden="false" customHeight="true" outlineLevel="0" collapsed="false">
      <c r="A123" s="358"/>
      <c r="B123" s="358"/>
      <c r="C123" s="358"/>
      <c r="D123" s="358"/>
      <c r="E123" s="358"/>
      <c r="F123" s="358"/>
      <c r="G123" s="387" t="s">
        <v>516</v>
      </c>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87"/>
      <c r="BM123" s="387"/>
      <c r="BN123" s="387"/>
      <c r="BO123" s="387"/>
      <c r="BP123" s="387"/>
      <c r="BQ123" s="387"/>
      <c r="BR123" s="387"/>
      <c r="BS123" s="387"/>
      <c r="BT123" s="387"/>
      <c r="BU123" s="387"/>
      <c r="BV123" s="365" t="s">
        <v>164</v>
      </c>
      <c r="BW123" s="365"/>
      <c r="BX123" s="365"/>
      <c r="BY123" s="365"/>
      <c r="BZ123" s="365"/>
      <c r="CA123" s="365"/>
      <c r="CB123" s="365"/>
      <c r="CC123" s="365"/>
      <c r="CD123" s="365"/>
      <c r="CE123" s="365"/>
      <c r="CF123" s="365"/>
      <c r="CG123" s="365"/>
      <c r="CH123" s="365"/>
      <c r="CI123" s="365"/>
      <c r="CJ123" s="365"/>
      <c r="CK123" s="365"/>
      <c r="CL123" s="366" t="n">
        <f aca="false">CL117</f>
        <v>17472920.31</v>
      </c>
      <c r="CM123" s="366"/>
      <c r="CN123" s="366"/>
      <c r="CO123" s="366"/>
      <c r="CP123" s="366"/>
      <c r="CQ123" s="366"/>
      <c r="CR123" s="366"/>
      <c r="CS123" s="366"/>
      <c r="CT123" s="366"/>
      <c r="CU123" s="366"/>
      <c r="CV123" s="366"/>
      <c r="CW123" s="366"/>
      <c r="CX123" s="366"/>
      <c r="CY123" s="366"/>
      <c r="CZ123" s="366"/>
    </row>
    <row r="124" s="244" customFormat="true" ht="14.25" hidden="false" customHeight="false" outlineLevel="0" collapsed="false">
      <c r="A124" s="244" t="s">
        <v>538</v>
      </c>
    </row>
    <row r="125" s="355" customFormat="true" ht="14.25" hidden="false" customHeight="false" outlineLevel="0" collapsed="false">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row>
    <row r="126" s="362" customFormat="true" ht="14.25" hidden="false" customHeight="true" outlineLevel="0" collapsed="false">
      <c r="A126" s="259" t="s">
        <v>539</v>
      </c>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259"/>
      <c r="CE126" s="259"/>
      <c r="CF126" s="259"/>
      <c r="CG126" s="259"/>
      <c r="CH126" s="259"/>
      <c r="CI126" s="259"/>
      <c r="CJ126" s="259"/>
      <c r="CK126" s="259"/>
      <c r="CL126" s="259"/>
      <c r="CM126" s="259"/>
      <c r="CN126" s="259"/>
      <c r="CO126" s="259"/>
      <c r="CP126" s="259"/>
      <c r="CQ126" s="259"/>
      <c r="CR126" s="259"/>
      <c r="CS126" s="259"/>
      <c r="CT126" s="259"/>
      <c r="CU126" s="259"/>
      <c r="CV126" s="259"/>
      <c r="CW126" s="259"/>
      <c r="CX126" s="259"/>
      <c r="CY126" s="259"/>
      <c r="CZ126" s="259"/>
    </row>
    <row r="127" s="362" customFormat="true" ht="15" hidden="false" customHeight="true" outlineLevel="0" collapsed="false">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c r="CA127" s="239"/>
      <c r="CB127" s="239"/>
      <c r="CC127" s="239"/>
      <c r="CD127" s="239"/>
      <c r="CE127" s="239"/>
      <c r="CF127" s="239"/>
      <c r="CG127" s="239"/>
      <c r="CH127" s="239"/>
      <c r="CI127" s="239"/>
      <c r="CJ127" s="239"/>
      <c r="CK127" s="239"/>
      <c r="CL127" s="239"/>
      <c r="CM127" s="239"/>
      <c r="CN127" s="239"/>
      <c r="CO127" s="239"/>
      <c r="CP127" s="239"/>
      <c r="CQ127" s="239"/>
      <c r="CR127" s="239"/>
      <c r="CS127" s="239"/>
      <c r="CT127" s="239"/>
      <c r="CU127" s="239"/>
      <c r="CV127" s="239"/>
      <c r="CW127" s="239"/>
      <c r="CX127" s="239"/>
      <c r="CY127" s="239"/>
      <c r="CZ127" s="239"/>
    </row>
    <row r="128" s="362" customFormat="true" ht="14.25" hidden="false" customHeight="false" outlineLevel="0" collapsed="false">
      <c r="A128" s="244" t="s">
        <v>420</v>
      </c>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302" t="s">
        <v>540</v>
      </c>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2"/>
      <c r="AZ128" s="302"/>
      <c r="BA128" s="302"/>
      <c r="BB128" s="302"/>
      <c r="BC128" s="302"/>
      <c r="BD128" s="302"/>
      <c r="BE128" s="302"/>
      <c r="BF128" s="302"/>
      <c r="BG128" s="302"/>
      <c r="BH128" s="302"/>
      <c r="BI128" s="302"/>
      <c r="BJ128" s="302"/>
      <c r="BK128" s="302"/>
      <c r="BL128" s="302"/>
      <c r="BM128" s="302"/>
      <c r="BN128" s="302"/>
      <c r="BO128" s="302"/>
      <c r="BP128" s="302"/>
      <c r="BQ128" s="302"/>
      <c r="BR128" s="302"/>
      <c r="BS128" s="302"/>
      <c r="BT128" s="302"/>
      <c r="BU128" s="302"/>
      <c r="BV128" s="302"/>
      <c r="BW128" s="302"/>
      <c r="BX128" s="302"/>
      <c r="BY128" s="302"/>
      <c r="BZ128" s="302"/>
      <c r="CA128" s="302"/>
      <c r="CB128" s="302"/>
      <c r="CC128" s="302"/>
      <c r="CD128" s="302"/>
      <c r="CE128" s="302"/>
      <c r="CF128" s="302"/>
      <c r="CG128" s="302"/>
      <c r="CH128" s="302"/>
      <c r="CI128" s="302"/>
      <c r="CJ128" s="302"/>
      <c r="CK128" s="302"/>
      <c r="CL128" s="302"/>
      <c r="CM128" s="302"/>
      <c r="CN128" s="302"/>
      <c r="CO128" s="302"/>
      <c r="CP128" s="302"/>
      <c r="CQ128" s="302"/>
      <c r="CR128" s="302"/>
      <c r="CS128" s="302"/>
      <c r="CT128" s="302"/>
      <c r="CU128" s="302"/>
      <c r="CV128" s="302"/>
      <c r="CW128" s="302"/>
      <c r="CX128" s="302"/>
      <c r="CY128" s="302"/>
      <c r="CZ128" s="302"/>
    </row>
    <row r="129" s="357" customFormat="true" ht="15" hidden="false" customHeight="true" outlineLevel="0" collapsed="false">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351" t="n">
        <v>2025</v>
      </c>
      <c r="BE129" s="351"/>
      <c r="BF129" s="351"/>
      <c r="BG129" s="351"/>
      <c r="BH129" s="351"/>
      <c r="BI129" s="351"/>
      <c r="BJ129" s="351"/>
      <c r="BK129" s="351"/>
      <c r="BL129" s="351"/>
      <c r="BM129" s="239"/>
      <c r="BN129" s="239"/>
      <c r="BO129" s="239"/>
      <c r="BP129" s="239"/>
      <c r="BQ129" s="239"/>
      <c r="BR129" s="239"/>
      <c r="BS129" s="239"/>
      <c r="BT129" s="239"/>
      <c r="BU129" s="239"/>
      <c r="BV129" s="239"/>
      <c r="BW129" s="239"/>
      <c r="BX129" s="239"/>
      <c r="BY129" s="239"/>
      <c r="BZ129" s="239"/>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row>
    <row r="130" s="244" customFormat="true" ht="28.5" hidden="false" customHeight="true" outlineLevel="0" collapsed="false">
      <c r="A130" s="301" t="s">
        <v>387</v>
      </c>
      <c r="B130" s="301"/>
      <c r="C130" s="301"/>
      <c r="D130" s="301"/>
      <c r="E130" s="301"/>
      <c r="F130" s="301"/>
      <c r="G130" s="301"/>
      <c r="H130" s="301" t="s">
        <v>38</v>
      </c>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t="s">
        <v>541</v>
      </c>
      <c r="BD130" s="301"/>
      <c r="BE130" s="301"/>
      <c r="BF130" s="301"/>
      <c r="BG130" s="301"/>
      <c r="BH130" s="301"/>
      <c r="BI130" s="301"/>
      <c r="BJ130" s="301"/>
      <c r="BK130" s="301"/>
      <c r="BL130" s="301"/>
      <c r="BM130" s="301"/>
      <c r="BN130" s="301"/>
      <c r="BO130" s="301"/>
      <c r="BP130" s="301"/>
      <c r="BQ130" s="301"/>
      <c r="BR130" s="301"/>
      <c r="BS130" s="301" t="s">
        <v>542</v>
      </c>
      <c r="BT130" s="301"/>
      <c r="BU130" s="301"/>
      <c r="BV130" s="301"/>
      <c r="BW130" s="301"/>
      <c r="BX130" s="301"/>
      <c r="BY130" s="301"/>
      <c r="BZ130" s="301"/>
      <c r="CA130" s="301"/>
      <c r="CB130" s="301"/>
      <c r="CC130" s="301"/>
      <c r="CD130" s="301"/>
      <c r="CE130" s="301"/>
      <c r="CF130" s="301"/>
      <c r="CG130" s="301"/>
      <c r="CH130" s="301"/>
      <c r="CI130" s="301" t="s">
        <v>543</v>
      </c>
      <c r="CJ130" s="301"/>
      <c r="CK130" s="301"/>
      <c r="CL130" s="301"/>
      <c r="CM130" s="301"/>
      <c r="CN130" s="301"/>
      <c r="CO130" s="301"/>
      <c r="CP130" s="301"/>
      <c r="CQ130" s="301"/>
      <c r="CR130" s="301"/>
      <c r="CS130" s="301"/>
      <c r="CT130" s="301"/>
      <c r="CU130" s="301"/>
      <c r="CV130" s="301"/>
      <c r="CW130" s="301"/>
      <c r="CX130" s="301"/>
      <c r="CY130" s="301"/>
      <c r="CZ130" s="301"/>
    </row>
    <row r="131" s="353" customFormat="true" ht="16.5" hidden="false" customHeight="true" outlineLevel="0" collapsed="false">
      <c r="A131" s="354" t="n">
        <v>1</v>
      </c>
      <c r="B131" s="354"/>
      <c r="C131" s="354"/>
      <c r="D131" s="354"/>
      <c r="E131" s="354"/>
      <c r="F131" s="354"/>
      <c r="G131" s="354"/>
      <c r="H131" s="354" t="n">
        <v>2</v>
      </c>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4"/>
      <c r="AY131" s="354"/>
      <c r="AZ131" s="354"/>
      <c r="BA131" s="354"/>
      <c r="BB131" s="354"/>
      <c r="BC131" s="354" t="n">
        <v>3</v>
      </c>
      <c r="BD131" s="354"/>
      <c r="BE131" s="354"/>
      <c r="BF131" s="354"/>
      <c r="BG131" s="354"/>
      <c r="BH131" s="354"/>
      <c r="BI131" s="354"/>
      <c r="BJ131" s="354"/>
      <c r="BK131" s="354"/>
      <c r="BL131" s="354"/>
      <c r="BM131" s="354"/>
      <c r="BN131" s="354"/>
      <c r="BO131" s="354"/>
      <c r="BP131" s="354"/>
      <c r="BQ131" s="354"/>
      <c r="BR131" s="354"/>
      <c r="BS131" s="354" t="n">
        <v>4</v>
      </c>
      <c r="BT131" s="354"/>
      <c r="BU131" s="354"/>
      <c r="BV131" s="354"/>
      <c r="BW131" s="354"/>
      <c r="BX131" s="354"/>
      <c r="BY131" s="354"/>
      <c r="BZ131" s="354"/>
      <c r="CA131" s="354"/>
      <c r="CB131" s="354"/>
      <c r="CC131" s="354"/>
      <c r="CD131" s="354"/>
      <c r="CE131" s="354"/>
      <c r="CF131" s="354"/>
      <c r="CG131" s="354"/>
      <c r="CH131" s="354"/>
      <c r="CI131" s="354" t="n">
        <v>5</v>
      </c>
      <c r="CJ131" s="354"/>
      <c r="CK131" s="354"/>
      <c r="CL131" s="354"/>
      <c r="CM131" s="354"/>
      <c r="CN131" s="354"/>
      <c r="CO131" s="354"/>
      <c r="CP131" s="354"/>
      <c r="CQ131" s="354"/>
      <c r="CR131" s="354"/>
      <c r="CS131" s="354"/>
      <c r="CT131" s="354"/>
      <c r="CU131" s="354"/>
      <c r="CV131" s="354"/>
      <c r="CW131" s="354"/>
      <c r="CX131" s="354"/>
      <c r="CY131" s="354"/>
      <c r="CZ131" s="354"/>
    </row>
    <row r="132" s="355" customFormat="true" ht="12.75" hidden="false" customHeight="false" outlineLevel="0" collapsed="false">
      <c r="A132" s="379" t="s">
        <v>536</v>
      </c>
      <c r="B132" s="379"/>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79"/>
      <c r="BH132" s="379"/>
      <c r="BI132" s="379"/>
      <c r="BJ132" s="379"/>
      <c r="BK132" s="379"/>
      <c r="BL132" s="379"/>
      <c r="BM132" s="379"/>
      <c r="BN132" s="379"/>
      <c r="BO132" s="379"/>
      <c r="BP132" s="379"/>
      <c r="BQ132" s="379"/>
      <c r="BR132" s="379"/>
      <c r="BS132" s="379"/>
      <c r="BT132" s="379"/>
      <c r="BU132" s="379"/>
      <c r="BV132" s="379"/>
      <c r="BW132" s="379"/>
      <c r="BX132" s="379"/>
      <c r="BY132" s="379"/>
      <c r="BZ132" s="379"/>
      <c r="CA132" s="379"/>
      <c r="CB132" s="379"/>
      <c r="CC132" s="379"/>
      <c r="CD132" s="379"/>
      <c r="CE132" s="379"/>
      <c r="CF132" s="379"/>
      <c r="CG132" s="379"/>
      <c r="CH132" s="379"/>
      <c r="CI132" s="379"/>
      <c r="CJ132" s="379"/>
      <c r="CK132" s="379"/>
      <c r="CL132" s="379"/>
      <c r="CM132" s="379"/>
      <c r="CN132" s="379"/>
      <c r="CO132" s="379"/>
      <c r="CP132" s="379"/>
      <c r="CQ132" s="379"/>
      <c r="CR132" s="379"/>
      <c r="CS132" s="379"/>
      <c r="CT132" s="379"/>
      <c r="CU132" s="379"/>
      <c r="CV132" s="379"/>
      <c r="CW132" s="379"/>
      <c r="CX132" s="379"/>
      <c r="CY132" s="379"/>
      <c r="CZ132" s="379"/>
    </row>
    <row r="133" s="362" customFormat="true" ht="70.5" hidden="false" customHeight="true" outlineLevel="0" collapsed="false">
      <c r="A133" s="358" t="s">
        <v>154</v>
      </c>
      <c r="B133" s="358"/>
      <c r="C133" s="358"/>
      <c r="D133" s="358"/>
      <c r="E133" s="358"/>
      <c r="F133" s="358"/>
      <c r="G133" s="358"/>
      <c r="H133" s="359" t="s">
        <v>544</v>
      </c>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359"/>
      <c r="AU133" s="359"/>
      <c r="AV133" s="359"/>
      <c r="AW133" s="359"/>
      <c r="AX133" s="359"/>
      <c r="AY133" s="359"/>
      <c r="AZ133" s="359"/>
      <c r="BA133" s="359"/>
      <c r="BB133" s="359"/>
      <c r="BC133" s="360" t="n">
        <v>500</v>
      </c>
      <c r="BD133" s="360"/>
      <c r="BE133" s="360"/>
      <c r="BF133" s="360"/>
      <c r="BG133" s="360"/>
      <c r="BH133" s="360"/>
      <c r="BI133" s="360"/>
      <c r="BJ133" s="360"/>
      <c r="BK133" s="360"/>
      <c r="BL133" s="360"/>
      <c r="BM133" s="360"/>
      <c r="BN133" s="360"/>
      <c r="BO133" s="360"/>
      <c r="BP133" s="360"/>
      <c r="BQ133" s="360"/>
      <c r="BR133" s="360"/>
      <c r="BS133" s="363" t="n">
        <v>36</v>
      </c>
      <c r="BT133" s="363"/>
      <c r="BU133" s="363"/>
      <c r="BV133" s="363"/>
      <c r="BW133" s="363"/>
      <c r="BX133" s="363"/>
      <c r="BY133" s="363"/>
      <c r="BZ133" s="363"/>
      <c r="CA133" s="363"/>
      <c r="CB133" s="363"/>
      <c r="CC133" s="363"/>
      <c r="CD133" s="363"/>
      <c r="CE133" s="363"/>
      <c r="CF133" s="363"/>
      <c r="CG133" s="363"/>
      <c r="CH133" s="363"/>
      <c r="CI133" s="361" t="n">
        <f aca="false">BC133*BS133</f>
        <v>18000</v>
      </c>
      <c r="CJ133" s="361"/>
      <c r="CK133" s="361"/>
      <c r="CL133" s="361"/>
      <c r="CM133" s="361"/>
      <c r="CN133" s="361"/>
      <c r="CO133" s="361"/>
      <c r="CP133" s="361"/>
      <c r="CQ133" s="361"/>
      <c r="CR133" s="361"/>
      <c r="CS133" s="361"/>
      <c r="CT133" s="361"/>
      <c r="CU133" s="361"/>
      <c r="CV133" s="361"/>
      <c r="CW133" s="361"/>
      <c r="CX133" s="361"/>
      <c r="CY133" s="361"/>
      <c r="CZ133" s="361"/>
    </row>
    <row r="134" s="362" customFormat="true" ht="66" hidden="false" customHeight="true" outlineLevel="0" collapsed="false">
      <c r="A134" s="358" t="s">
        <v>155</v>
      </c>
      <c r="B134" s="358"/>
      <c r="C134" s="358"/>
      <c r="D134" s="358"/>
      <c r="E134" s="358"/>
      <c r="F134" s="358"/>
      <c r="G134" s="358"/>
      <c r="H134" s="359" t="s">
        <v>544</v>
      </c>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60" t="n">
        <v>1400</v>
      </c>
      <c r="BD134" s="360"/>
      <c r="BE134" s="360"/>
      <c r="BF134" s="360"/>
      <c r="BG134" s="360"/>
      <c r="BH134" s="360"/>
      <c r="BI134" s="360"/>
      <c r="BJ134" s="360"/>
      <c r="BK134" s="360"/>
      <c r="BL134" s="360"/>
      <c r="BM134" s="360"/>
      <c r="BN134" s="360"/>
      <c r="BO134" s="360"/>
      <c r="BP134" s="360"/>
      <c r="BQ134" s="360"/>
      <c r="BR134" s="360"/>
      <c r="BS134" s="363" t="n">
        <v>180</v>
      </c>
      <c r="BT134" s="363"/>
      <c r="BU134" s="363"/>
      <c r="BV134" s="363"/>
      <c r="BW134" s="363"/>
      <c r="BX134" s="363"/>
      <c r="BY134" s="363"/>
      <c r="BZ134" s="363"/>
      <c r="CA134" s="363"/>
      <c r="CB134" s="363"/>
      <c r="CC134" s="363"/>
      <c r="CD134" s="363"/>
      <c r="CE134" s="363"/>
      <c r="CF134" s="363"/>
      <c r="CG134" s="363"/>
      <c r="CH134" s="363"/>
      <c r="CI134" s="361" t="n">
        <f aca="false">BC134*BS134</f>
        <v>252000</v>
      </c>
      <c r="CJ134" s="361"/>
      <c r="CK134" s="361"/>
      <c r="CL134" s="361"/>
      <c r="CM134" s="361"/>
      <c r="CN134" s="361"/>
      <c r="CO134" s="361"/>
      <c r="CP134" s="361"/>
      <c r="CQ134" s="361"/>
      <c r="CR134" s="361"/>
      <c r="CS134" s="361"/>
      <c r="CT134" s="361"/>
      <c r="CU134" s="361"/>
      <c r="CV134" s="361"/>
      <c r="CW134" s="361"/>
      <c r="CX134" s="361"/>
      <c r="CY134" s="361"/>
      <c r="CZ134" s="361"/>
    </row>
    <row r="135" s="362" customFormat="true" ht="71.25" hidden="false" customHeight="true" outlineLevel="0" collapsed="false">
      <c r="A135" s="358" t="s">
        <v>154</v>
      </c>
      <c r="B135" s="358"/>
      <c r="C135" s="358"/>
      <c r="D135" s="358"/>
      <c r="E135" s="358"/>
      <c r="F135" s="358"/>
      <c r="G135" s="358"/>
      <c r="H135" s="359" t="s">
        <v>544</v>
      </c>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59"/>
      <c r="AY135" s="359"/>
      <c r="AZ135" s="359"/>
      <c r="BA135" s="359"/>
      <c r="BB135" s="359"/>
      <c r="BC135" s="360" t="n">
        <v>3000</v>
      </c>
      <c r="BD135" s="360"/>
      <c r="BE135" s="360"/>
      <c r="BF135" s="360"/>
      <c r="BG135" s="360"/>
      <c r="BH135" s="360"/>
      <c r="BI135" s="360"/>
      <c r="BJ135" s="360"/>
      <c r="BK135" s="360"/>
      <c r="BL135" s="360"/>
      <c r="BM135" s="360"/>
      <c r="BN135" s="360"/>
      <c r="BO135" s="360"/>
      <c r="BP135" s="360"/>
      <c r="BQ135" s="360"/>
      <c r="BR135" s="360"/>
      <c r="BS135" s="363" t="n">
        <v>480</v>
      </c>
      <c r="BT135" s="363"/>
      <c r="BU135" s="363"/>
      <c r="BV135" s="363"/>
      <c r="BW135" s="363"/>
      <c r="BX135" s="363"/>
      <c r="BY135" s="363"/>
      <c r="BZ135" s="363"/>
      <c r="CA135" s="363"/>
      <c r="CB135" s="363"/>
      <c r="CC135" s="363"/>
      <c r="CD135" s="363"/>
      <c r="CE135" s="363"/>
      <c r="CF135" s="363"/>
      <c r="CG135" s="363"/>
      <c r="CH135" s="363"/>
      <c r="CI135" s="361" t="n">
        <f aca="false">BC135*BS135</f>
        <v>1440000</v>
      </c>
      <c r="CJ135" s="361"/>
      <c r="CK135" s="361"/>
      <c r="CL135" s="361"/>
      <c r="CM135" s="361"/>
      <c r="CN135" s="361"/>
      <c r="CO135" s="361"/>
      <c r="CP135" s="361"/>
      <c r="CQ135" s="361"/>
      <c r="CR135" s="361"/>
      <c r="CS135" s="361"/>
      <c r="CT135" s="361"/>
      <c r="CU135" s="361"/>
      <c r="CV135" s="361"/>
      <c r="CW135" s="361"/>
      <c r="CX135" s="361"/>
      <c r="CY135" s="361"/>
      <c r="CZ135" s="361"/>
    </row>
    <row r="136" s="362" customFormat="true" ht="85.5" hidden="false" customHeight="true" outlineLevel="0" collapsed="false">
      <c r="A136" s="358" t="s">
        <v>156</v>
      </c>
      <c r="B136" s="358"/>
      <c r="C136" s="358"/>
      <c r="D136" s="358"/>
      <c r="E136" s="358"/>
      <c r="F136" s="358"/>
      <c r="G136" s="358"/>
      <c r="H136" s="359" t="s">
        <v>545</v>
      </c>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59"/>
      <c r="AY136" s="359"/>
      <c r="AZ136" s="359"/>
      <c r="BA136" s="359"/>
      <c r="BB136" s="359"/>
      <c r="BC136" s="360" t="n">
        <v>200</v>
      </c>
      <c r="BD136" s="360"/>
      <c r="BE136" s="360"/>
      <c r="BF136" s="360"/>
      <c r="BG136" s="360"/>
      <c r="BH136" s="360"/>
      <c r="BI136" s="360"/>
      <c r="BJ136" s="360"/>
      <c r="BK136" s="360"/>
      <c r="BL136" s="360"/>
      <c r="BM136" s="360"/>
      <c r="BN136" s="360"/>
      <c r="BO136" s="360"/>
      <c r="BP136" s="360"/>
      <c r="BQ136" s="360"/>
      <c r="BR136" s="360"/>
      <c r="BS136" s="360" t="n">
        <v>2</v>
      </c>
      <c r="BT136" s="360"/>
      <c r="BU136" s="360"/>
      <c r="BV136" s="360"/>
      <c r="BW136" s="360"/>
      <c r="BX136" s="360"/>
      <c r="BY136" s="360"/>
      <c r="BZ136" s="360"/>
      <c r="CA136" s="360"/>
      <c r="CB136" s="360"/>
      <c r="CC136" s="360"/>
      <c r="CD136" s="360"/>
      <c r="CE136" s="360"/>
      <c r="CF136" s="360"/>
      <c r="CG136" s="360"/>
      <c r="CH136" s="360"/>
      <c r="CI136" s="361" t="n">
        <f aca="false">BC136*BS136</f>
        <v>400</v>
      </c>
      <c r="CJ136" s="361"/>
      <c r="CK136" s="361"/>
      <c r="CL136" s="361"/>
      <c r="CM136" s="361"/>
      <c r="CN136" s="361"/>
      <c r="CO136" s="361"/>
      <c r="CP136" s="361"/>
      <c r="CQ136" s="361"/>
      <c r="CR136" s="361"/>
      <c r="CS136" s="361"/>
      <c r="CT136" s="361"/>
      <c r="CU136" s="361"/>
      <c r="CV136" s="361"/>
      <c r="CW136" s="361"/>
      <c r="CX136" s="361"/>
      <c r="CY136" s="361"/>
      <c r="CZ136" s="361"/>
    </row>
    <row r="137" s="362" customFormat="true" ht="81.75" hidden="false" customHeight="true" outlineLevel="0" collapsed="false">
      <c r="A137" s="358" t="s">
        <v>156</v>
      </c>
      <c r="B137" s="358"/>
      <c r="C137" s="358"/>
      <c r="D137" s="358"/>
      <c r="E137" s="358"/>
      <c r="F137" s="358"/>
      <c r="G137" s="358"/>
      <c r="H137" s="359" t="s">
        <v>545</v>
      </c>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c r="AJ137" s="359"/>
      <c r="AK137" s="359"/>
      <c r="AL137" s="359"/>
      <c r="AM137" s="359"/>
      <c r="AN137" s="359"/>
      <c r="AO137" s="359"/>
      <c r="AP137" s="359"/>
      <c r="AQ137" s="359"/>
      <c r="AR137" s="359"/>
      <c r="AS137" s="359"/>
      <c r="AT137" s="359"/>
      <c r="AU137" s="359"/>
      <c r="AV137" s="359"/>
      <c r="AW137" s="359"/>
      <c r="AX137" s="359"/>
      <c r="AY137" s="359"/>
      <c r="AZ137" s="359"/>
      <c r="BA137" s="359"/>
      <c r="BB137" s="359"/>
      <c r="BC137" s="360" t="n">
        <v>500</v>
      </c>
      <c r="BD137" s="360"/>
      <c r="BE137" s="360"/>
      <c r="BF137" s="360"/>
      <c r="BG137" s="360"/>
      <c r="BH137" s="360"/>
      <c r="BI137" s="360"/>
      <c r="BJ137" s="360"/>
      <c r="BK137" s="360"/>
      <c r="BL137" s="360"/>
      <c r="BM137" s="360"/>
      <c r="BN137" s="360"/>
      <c r="BO137" s="360"/>
      <c r="BP137" s="360"/>
      <c r="BQ137" s="360"/>
      <c r="BR137" s="360"/>
      <c r="BS137" s="360" t="n">
        <v>5</v>
      </c>
      <c r="BT137" s="360"/>
      <c r="BU137" s="360"/>
      <c r="BV137" s="360"/>
      <c r="BW137" s="360"/>
      <c r="BX137" s="360"/>
      <c r="BY137" s="360"/>
      <c r="BZ137" s="360"/>
      <c r="CA137" s="360"/>
      <c r="CB137" s="360"/>
      <c r="CC137" s="360"/>
      <c r="CD137" s="360"/>
      <c r="CE137" s="360"/>
      <c r="CF137" s="360"/>
      <c r="CG137" s="360"/>
      <c r="CH137" s="360"/>
      <c r="CI137" s="361" t="n">
        <f aca="false">BC137*BS137</f>
        <v>2500</v>
      </c>
      <c r="CJ137" s="361"/>
      <c r="CK137" s="361"/>
      <c r="CL137" s="361"/>
      <c r="CM137" s="361"/>
      <c r="CN137" s="361"/>
      <c r="CO137" s="361"/>
      <c r="CP137" s="361"/>
      <c r="CQ137" s="361"/>
      <c r="CR137" s="361"/>
      <c r="CS137" s="361"/>
      <c r="CT137" s="361"/>
      <c r="CU137" s="361"/>
      <c r="CV137" s="361"/>
      <c r="CW137" s="361"/>
      <c r="CX137" s="361"/>
      <c r="CY137" s="361"/>
      <c r="CZ137" s="361"/>
    </row>
    <row r="138" s="362" customFormat="true" ht="107.25" hidden="false" customHeight="true" outlineLevel="0" collapsed="false">
      <c r="A138" s="358" t="s">
        <v>157</v>
      </c>
      <c r="B138" s="358"/>
      <c r="C138" s="358"/>
      <c r="D138" s="358"/>
      <c r="E138" s="358"/>
      <c r="F138" s="358"/>
      <c r="G138" s="358"/>
      <c r="H138" s="359" t="s">
        <v>546</v>
      </c>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359"/>
      <c r="AL138" s="359"/>
      <c r="AM138" s="359"/>
      <c r="AN138" s="359"/>
      <c r="AO138" s="359"/>
      <c r="AP138" s="359"/>
      <c r="AQ138" s="359"/>
      <c r="AR138" s="359"/>
      <c r="AS138" s="359"/>
      <c r="AT138" s="359"/>
      <c r="AU138" s="359"/>
      <c r="AV138" s="359"/>
      <c r="AW138" s="359"/>
      <c r="AX138" s="359"/>
      <c r="AY138" s="359"/>
      <c r="AZ138" s="359"/>
      <c r="BA138" s="359"/>
      <c r="BB138" s="359"/>
      <c r="BC138" s="361" t="n">
        <v>93334.78</v>
      </c>
      <c r="BD138" s="361"/>
      <c r="BE138" s="361"/>
      <c r="BF138" s="361"/>
      <c r="BG138" s="361"/>
      <c r="BH138" s="361"/>
      <c r="BI138" s="361"/>
      <c r="BJ138" s="361"/>
      <c r="BK138" s="361"/>
      <c r="BL138" s="361"/>
      <c r="BM138" s="361"/>
      <c r="BN138" s="361"/>
      <c r="BO138" s="361"/>
      <c r="BP138" s="361"/>
      <c r="BQ138" s="361"/>
      <c r="BR138" s="361"/>
      <c r="BS138" s="360" t="n">
        <v>5</v>
      </c>
      <c r="BT138" s="360"/>
      <c r="BU138" s="360"/>
      <c r="BV138" s="360"/>
      <c r="BW138" s="360"/>
      <c r="BX138" s="360"/>
      <c r="BY138" s="360"/>
      <c r="BZ138" s="360"/>
      <c r="CA138" s="360"/>
      <c r="CB138" s="360"/>
      <c r="CC138" s="360"/>
      <c r="CD138" s="360"/>
      <c r="CE138" s="360"/>
      <c r="CF138" s="360"/>
      <c r="CG138" s="360"/>
      <c r="CH138" s="360"/>
      <c r="CI138" s="361" t="n">
        <f aca="false">BC138*BS138</f>
        <v>466673.9</v>
      </c>
      <c r="CJ138" s="361"/>
      <c r="CK138" s="361"/>
      <c r="CL138" s="361"/>
      <c r="CM138" s="361"/>
      <c r="CN138" s="361"/>
      <c r="CO138" s="361"/>
      <c r="CP138" s="361"/>
      <c r="CQ138" s="361"/>
      <c r="CR138" s="361"/>
      <c r="CS138" s="361"/>
      <c r="CT138" s="361"/>
      <c r="CU138" s="361"/>
      <c r="CV138" s="361"/>
      <c r="CW138" s="361"/>
      <c r="CX138" s="361"/>
      <c r="CY138" s="361"/>
      <c r="CZ138" s="361"/>
    </row>
    <row r="139" s="362" customFormat="true" ht="15" hidden="false" customHeight="true" outlineLevel="0" collapsed="false">
      <c r="A139" s="373" t="s">
        <v>516</v>
      </c>
      <c r="B139" s="373"/>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3"/>
      <c r="AY139" s="373"/>
      <c r="AZ139" s="373"/>
      <c r="BA139" s="373"/>
      <c r="BB139" s="373"/>
      <c r="BC139" s="365" t="s">
        <v>164</v>
      </c>
      <c r="BD139" s="365"/>
      <c r="BE139" s="365"/>
      <c r="BF139" s="365"/>
      <c r="BG139" s="365"/>
      <c r="BH139" s="365"/>
      <c r="BI139" s="365"/>
      <c r="BJ139" s="365"/>
      <c r="BK139" s="365"/>
      <c r="BL139" s="365"/>
      <c r="BM139" s="365"/>
      <c r="BN139" s="365"/>
      <c r="BO139" s="365"/>
      <c r="BP139" s="365"/>
      <c r="BQ139" s="365"/>
      <c r="BR139" s="365"/>
      <c r="BS139" s="365" t="s">
        <v>164</v>
      </c>
      <c r="BT139" s="365"/>
      <c r="BU139" s="365"/>
      <c r="BV139" s="365"/>
      <c r="BW139" s="365"/>
      <c r="BX139" s="365"/>
      <c r="BY139" s="365"/>
      <c r="BZ139" s="365"/>
      <c r="CA139" s="365"/>
      <c r="CB139" s="365"/>
      <c r="CC139" s="365"/>
      <c r="CD139" s="365"/>
      <c r="CE139" s="365"/>
      <c r="CF139" s="365"/>
      <c r="CG139" s="365"/>
      <c r="CH139" s="365"/>
      <c r="CI139" s="366" t="n">
        <f aca="false">CI133+CI134+CI135+CI136+CI137+CI138+26.1</f>
        <v>2179600</v>
      </c>
      <c r="CJ139" s="366"/>
      <c r="CK139" s="366"/>
      <c r="CL139" s="366"/>
      <c r="CM139" s="366"/>
      <c r="CN139" s="366"/>
      <c r="CO139" s="366"/>
      <c r="CP139" s="366"/>
      <c r="CQ139" s="366"/>
      <c r="CR139" s="366"/>
      <c r="CS139" s="366"/>
      <c r="CT139" s="366"/>
      <c r="CU139" s="366"/>
      <c r="CV139" s="366"/>
      <c r="CW139" s="366"/>
      <c r="CX139" s="366"/>
      <c r="CY139" s="366"/>
      <c r="CZ139" s="366"/>
    </row>
    <row r="140" s="362" customFormat="true" ht="15" hidden="false" customHeight="true" outlineLevel="0" collapsed="false">
      <c r="A140" s="373" t="s">
        <v>373</v>
      </c>
      <c r="B140" s="373"/>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3"/>
      <c r="AY140" s="373"/>
      <c r="AZ140" s="373"/>
      <c r="BA140" s="373"/>
      <c r="BB140" s="373"/>
      <c r="BC140" s="365" t="s">
        <v>164</v>
      </c>
      <c r="BD140" s="365"/>
      <c r="BE140" s="365"/>
      <c r="BF140" s="365"/>
      <c r="BG140" s="365"/>
      <c r="BH140" s="365"/>
      <c r="BI140" s="365"/>
      <c r="BJ140" s="365"/>
      <c r="BK140" s="365"/>
      <c r="BL140" s="365"/>
      <c r="BM140" s="365"/>
      <c r="BN140" s="365"/>
      <c r="BO140" s="365"/>
      <c r="BP140" s="365"/>
      <c r="BQ140" s="365"/>
      <c r="BR140" s="365"/>
      <c r="BS140" s="365" t="s">
        <v>164</v>
      </c>
      <c r="BT140" s="365"/>
      <c r="BU140" s="365"/>
      <c r="BV140" s="365"/>
      <c r="BW140" s="365"/>
      <c r="BX140" s="365"/>
      <c r="BY140" s="365"/>
      <c r="BZ140" s="365"/>
      <c r="CA140" s="365"/>
      <c r="CB140" s="365"/>
      <c r="CC140" s="365"/>
      <c r="CD140" s="365"/>
      <c r="CE140" s="365"/>
      <c r="CF140" s="365"/>
      <c r="CG140" s="365"/>
      <c r="CH140" s="365"/>
      <c r="CI140" s="366" t="n">
        <f aca="false">CI139</f>
        <v>2179600</v>
      </c>
      <c r="CJ140" s="366"/>
      <c r="CK140" s="366"/>
      <c r="CL140" s="366"/>
      <c r="CM140" s="366"/>
      <c r="CN140" s="366"/>
      <c r="CO140" s="366"/>
      <c r="CP140" s="366"/>
      <c r="CQ140" s="366"/>
      <c r="CR140" s="366"/>
      <c r="CS140" s="366"/>
      <c r="CT140" s="366"/>
      <c r="CU140" s="366"/>
      <c r="CV140" s="366"/>
      <c r="CW140" s="366"/>
      <c r="CX140" s="366"/>
      <c r="CY140" s="366"/>
      <c r="CZ140" s="366"/>
    </row>
    <row r="141" s="357" customFormat="true" ht="27" hidden="false" customHeight="true" outlineLevel="0" collapsed="false">
      <c r="A141" s="301" t="s">
        <v>387</v>
      </c>
      <c r="B141" s="301"/>
      <c r="C141" s="301"/>
      <c r="D141" s="301"/>
      <c r="E141" s="301"/>
      <c r="F141" s="301"/>
      <c r="G141" s="301"/>
      <c r="H141" s="301" t="s">
        <v>38</v>
      </c>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t="s">
        <v>541</v>
      </c>
      <c r="BD141" s="301"/>
      <c r="BE141" s="301"/>
      <c r="BF141" s="301"/>
      <c r="BG141" s="301"/>
      <c r="BH141" s="301"/>
      <c r="BI141" s="301"/>
      <c r="BJ141" s="301"/>
      <c r="BK141" s="301"/>
      <c r="BL141" s="301"/>
      <c r="BM141" s="301"/>
      <c r="BN141" s="301"/>
      <c r="BO141" s="301"/>
      <c r="BP141" s="301"/>
      <c r="BQ141" s="301"/>
      <c r="BR141" s="301"/>
      <c r="BS141" s="301" t="s">
        <v>542</v>
      </c>
      <c r="BT141" s="301"/>
      <c r="BU141" s="301"/>
      <c r="BV141" s="301"/>
      <c r="BW141" s="301"/>
      <c r="BX141" s="301"/>
      <c r="BY141" s="301"/>
      <c r="BZ141" s="301"/>
      <c r="CA141" s="301"/>
      <c r="CB141" s="301"/>
      <c r="CC141" s="301"/>
      <c r="CD141" s="301"/>
      <c r="CE141" s="301"/>
      <c r="CF141" s="301"/>
      <c r="CG141" s="301"/>
      <c r="CH141" s="301"/>
      <c r="CI141" s="301" t="s">
        <v>543</v>
      </c>
      <c r="CJ141" s="301"/>
      <c r="CK141" s="301"/>
      <c r="CL141" s="301"/>
      <c r="CM141" s="301"/>
      <c r="CN141" s="301"/>
      <c r="CO141" s="301"/>
      <c r="CP141" s="301"/>
      <c r="CQ141" s="301"/>
      <c r="CR141" s="301"/>
      <c r="CS141" s="301"/>
      <c r="CT141" s="301"/>
      <c r="CU141" s="301"/>
      <c r="CV141" s="301"/>
      <c r="CW141" s="301"/>
      <c r="CX141" s="301"/>
      <c r="CY141" s="301"/>
      <c r="CZ141" s="301"/>
    </row>
    <row r="142" s="244" customFormat="true" ht="14.25" hidden="false" customHeight="false" outlineLevel="0" collapsed="false">
      <c r="A142" s="354" t="n">
        <v>1</v>
      </c>
      <c r="B142" s="354"/>
      <c r="C142" s="354"/>
      <c r="D142" s="354"/>
      <c r="E142" s="354"/>
      <c r="F142" s="354"/>
      <c r="G142" s="354"/>
      <c r="H142" s="354" t="n">
        <v>2</v>
      </c>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t="n">
        <v>3</v>
      </c>
      <c r="BD142" s="354"/>
      <c r="BE142" s="354"/>
      <c r="BF142" s="354"/>
      <c r="BG142" s="354"/>
      <c r="BH142" s="354"/>
      <c r="BI142" s="354"/>
      <c r="BJ142" s="354"/>
      <c r="BK142" s="354"/>
      <c r="BL142" s="354"/>
      <c r="BM142" s="354"/>
      <c r="BN142" s="354"/>
      <c r="BO142" s="354"/>
      <c r="BP142" s="354"/>
      <c r="BQ142" s="354"/>
      <c r="BR142" s="354"/>
      <c r="BS142" s="354" t="n">
        <v>4</v>
      </c>
      <c r="BT142" s="354"/>
      <c r="BU142" s="354"/>
      <c r="BV142" s="354"/>
      <c r="BW142" s="354"/>
      <c r="BX142" s="354"/>
      <c r="BY142" s="354"/>
      <c r="BZ142" s="354"/>
      <c r="CA142" s="354"/>
      <c r="CB142" s="354"/>
      <c r="CC142" s="354"/>
      <c r="CD142" s="354"/>
      <c r="CE142" s="354"/>
      <c r="CF142" s="354"/>
      <c r="CG142" s="354"/>
      <c r="CH142" s="354"/>
      <c r="CI142" s="354" t="n">
        <v>5</v>
      </c>
      <c r="CJ142" s="354"/>
      <c r="CK142" s="354"/>
      <c r="CL142" s="354"/>
      <c r="CM142" s="354"/>
      <c r="CN142" s="354"/>
      <c r="CO142" s="354"/>
      <c r="CP142" s="354"/>
      <c r="CQ142" s="354"/>
      <c r="CR142" s="354"/>
      <c r="CS142" s="354"/>
      <c r="CT142" s="354"/>
      <c r="CU142" s="354"/>
      <c r="CV142" s="354"/>
      <c r="CW142" s="354"/>
      <c r="CX142" s="354"/>
      <c r="CY142" s="354"/>
      <c r="CZ142" s="354"/>
    </row>
    <row r="143" s="355" customFormat="true" ht="30" hidden="false" customHeight="true" outlineLevel="0" collapsed="false">
      <c r="A143" s="379" t="s">
        <v>547</v>
      </c>
      <c r="B143" s="379"/>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c r="BV143" s="379"/>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79"/>
      <c r="CV143" s="379"/>
      <c r="CW143" s="379"/>
      <c r="CX143" s="379"/>
      <c r="CY143" s="379"/>
      <c r="CZ143" s="379"/>
    </row>
    <row r="144" s="362" customFormat="true" ht="35.25" hidden="false" customHeight="true" outlineLevel="0" collapsed="false">
      <c r="A144" s="358" t="s">
        <v>154</v>
      </c>
      <c r="B144" s="358"/>
      <c r="C144" s="358"/>
      <c r="D144" s="358"/>
      <c r="E144" s="358"/>
      <c r="F144" s="358"/>
      <c r="G144" s="358"/>
      <c r="H144" s="359" t="s">
        <v>548</v>
      </c>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9"/>
      <c r="AS144" s="359"/>
      <c r="AT144" s="359"/>
      <c r="AU144" s="359"/>
      <c r="AV144" s="359"/>
      <c r="AW144" s="359"/>
      <c r="AX144" s="359"/>
      <c r="AY144" s="359"/>
      <c r="AZ144" s="359"/>
      <c r="BA144" s="359"/>
      <c r="BB144" s="359"/>
      <c r="BC144" s="361" t="n">
        <v>500</v>
      </c>
      <c r="BD144" s="361"/>
      <c r="BE144" s="361"/>
      <c r="BF144" s="361"/>
      <c r="BG144" s="361"/>
      <c r="BH144" s="361"/>
      <c r="BI144" s="361"/>
      <c r="BJ144" s="361"/>
      <c r="BK144" s="361"/>
      <c r="BL144" s="361"/>
      <c r="BM144" s="361"/>
      <c r="BN144" s="361"/>
      <c r="BO144" s="361"/>
      <c r="BP144" s="361"/>
      <c r="BQ144" s="361"/>
      <c r="BR144" s="361"/>
      <c r="BS144" s="360" t="n">
        <v>1490</v>
      </c>
      <c r="BT144" s="360"/>
      <c r="BU144" s="360"/>
      <c r="BV144" s="360"/>
      <c r="BW144" s="360"/>
      <c r="BX144" s="360"/>
      <c r="BY144" s="360"/>
      <c r="BZ144" s="360"/>
      <c r="CA144" s="360"/>
      <c r="CB144" s="360"/>
      <c r="CC144" s="360"/>
      <c r="CD144" s="360"/>
      <c r="CE144" s="360"/>
      <c r="CF144" s="360"/>
      <c r="CG144" s="360"/>
      <c r="CH144" s="360"/>
      <c r="CI144" s="361" t="n">
        <f aca="false">BC144*BS144</f>
        <v>745000</v>
      </c>
      <c r="CJ144" s="361"/>
      <c r="CK144" s="361"/>
      <c r="CL144" s="361"/>
      <c r="CM144" s="361"/>
      <c r="CN144" s="361"/>
      <c r="CO144" s="361"/>
      <c r="CP144" s="361"/>
      <c r="CQ144" s="361"/>
      <c r="CR144" s="361"/>
      <c r="CS144" s="361"/>
      <c r="CT144" s="361"/>
      <c r="CU144" s="361"/>
      <c r="CV144" s="361"/>
      <c r="CW144" s="361"/>
      <c r="CX144" s="361"/>
      <c r="CY144" s="361"/>
      <c r="CZ144" s="361"/>
    </row>
    <row r="145" s="362" customFormat="true" ht="15" hidden="false" customHeight="true" outlineLevel="0" collapsed="false">
      <c r="A145" s="373" t="s">
        <v>516</v>
      </c>
      <c r="B145" s="373"/>
      <c r="C145" s="373"/>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73"/>
      <c r="AQ145" s="373"/>
      <c r="AR145" s="373"/>
      <c r="AS145" s="373"/>
      <c r="AT145" s="373"/>
      <c r="AU145" s="373"/>
      <c r="AV145" s="373"/>
      <c r="AW145" s="373"/>
      <c r="AX145" s="373"/>
      <c r="AY145" s="373"/>
      <c r="AZ145" s="373"/>
      <c r="BA145" s="373"/>
      <c r="BB145" s="373"/>
      <c r="BC145" s="365" t="s">
        <v>164</v>
      </c>
      <c r="BD145" s="365"/>
      <c r="BE145" s="365"/>
      <c r="BF145" s="365"/>
      <c r="BG145" s="365"/>
      <c r="BH145" s="365"/>
      <c r="BI145" s="365"/>
      <c r="BJ145" s="365"/>
      <c r="BK145" s="365"/>
      <c r="BL145" s="365"/>
      <c r="BM145" s="365"/>
      <c r="BN145" s="365"/>
      <c r="BO145" s="365"/>
      <c r="BP145" s="365"/>
      <c r="BQ145" s="365"/>
      <c r="BR145" s="365"/>
      <c r="BS145" s="365" t="s">
        <v>164</v>
      </c>
      <c r="BT145" s="365"/>
      <c r="BU145" s="365"/>
      <c r="BV145" s="365"/>
      <c r="BW145" s="365"/>
      <c r="BX145" s="365"/>
      <c r="BY145" s="365"/>
      <c r="BZ145" s="365"/>
      <c r="CA145" s="365"/>
      <c r="CB145" s="365"/>
      <c r="CC145" s="365"/>
      <c r="CD145" s="365"/>
      <c r="CE145" s="365"/>
      <c r="CF145" s="365"/>
      <c r="CG145" s="365"/>
      <c r="CH145" s="365"/>
      <c r="CI145" s="366" t="n">
        <f aca="false">CI144</f>
        <v>745000</v>
      </c>
      <c r="CJ145" s="366"/>
      <c r="CK145" s="366"/>
      <c r="CL145" s="366"/>
      <c r="CM145" s="366"/>
      <c r="CN145" s="366"/>
      <c r="CO145" s="366"/>
      <c r="CP145" s="366"/>
      <c r="CQ145" s="366"/>
      <c r="CR145" s="366"/>
      <c r="CS145" s="366"/>
      <c r="CT145" s="366"/>
      <c r="CU145" s="366"/>
      <c r="CV145" s="366"/>
      <c r="CW145" s="366"/>
      <c r="CX145" s="366"/>
      <c r="CY145" s="366"/>
      <c r="CZ145" s="366"/>
    </row>
    <row r="146" s="362" customFormat="true" ht="12.75" hidden="false" customHeight="true" outlineLevel="0" collapsed="false">
      <c r="A146" s="373" t="s">
        <v>373</v>
      </c>
      <c r="B146" s="373"/>
      <c r="C146" s="373"/>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3"/>
      <c r="AG146" s="373"/>
      <c r="AH146" s="373"/>
      <c r="AI146" s="373"/>
      <c r="AJ146" s="373"/>
      <c r="AK146" s="373"/>
      <c r="AL146" s="373"/>
      <c r="AM146" s="373"/>
      <c r="AN146" s="373"/>
      <c r="AO146" s="373"/>
      <c r="AP146" s="373"/>
      <c r="AQ146" s="373"/>
      <c r="AR146" s="373"/>
      <c r="AS146" s="373"/>
      <c r="AT146" s="373"/>
      <c r="AU146" s="373"/>
      <c r="AV146" s="373"/>
      <c r="AW146" s="373"/>
      <c r="AX146" s="373"/>
      <c r="AY146" s="373"/>
      <c r="AZ146" s="373"/>
      <c r="BA146" s="373"/>
      <c r="BB146" s="373"/>
      <c r="BC146" s="365" t="s">
        <v>164</v>
      </c>
      <c r="BD146" s="365"/>
      <c r="BE146" s="365"/>
      <c r="BF146" s="365"/>
      <c r="BG146" s="365"/>
      <c r="BH146" s="365"/>
      <c r="BI146" s="365"/>
      <c r="BJ146" s="365"/>
      <c r="BK146" s="365"/>
      <c r="BL146" s="365"/>
      <c r="BM146" s="365"/>
      <c r="BN146" s="365"/>
      <c r="BO146" s="365"/>
      <c r="BP146" s="365"/>
      <c r="BQ146" s="365"/>
      <c r="BR146" s="365"/>
      <c r="BS146" s="365" t="s">
        <v>164</v>
      </c>
      <c r="BT146" s="365"/>
      <c r="BU146" s="365"/>
      <c r="BV146" s="365"/>
      <c r="BW146" s="365"/>
      <c r="BX146" s="365"/>
      <c r="BY146" s="365"/>
      <c r="BZ146" s="365"/>
      <c r="CA146" s="365"/>
      <c r="CB146" s="365"/>
      <c r="CC146" s="365"/>
      <c r="CD146" s="365"/>
      <c r="CE146" s="365"/>
      <c r="CF146" s="365"/>
      <c r="CG146" s="365"/>
      <c r="CH146" s="365"/>
      <c r="CI146" s="366" t="n">
        <f aca="false">CI145</f>
        <v>745000</v>
      </c>
      <c r="CJ146" s="366"/>
      <c r="CK146" s="366"/>
      <c r="CL146" s="366"/>
      <c r="CM146" s="366"/>
      <c r="CN146" s="366"/>
      <c r="CO146" s="366"/>
      <c r="CP146" s="366"/>
      <c r="CQ146" s="366"/>
      <c r="CR146" s="366"/>
      <c r="CS146" s="366"/>
      <c r="CT146" s="366"/>
      <c r="CU146" s="366"/>
      <c r="CV146" s="366"/>
      <c r="CW146" s="366"/>
      <c r="CX146" s="366"/>
      <c r="CY146" s="366"/>
      <c r="CZ146" s="366"/>
    </row>
    <row r="147" s="357" customFormat="true" ht="15" hidden="false" customHeight="true" outlineLevel="0" collapsed="false">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351" t="n">
        <v>2026</v>
      </c>
      <c r="BE147" s="351"/>
      <c r="BF147" s="351"/>
      <c r="BG147" s="351"/>
      <c r="BH147" s="351"/>
      <c r="BI147" s="351"/>
      <c r="BJ147" s="351"/>
      <c r="BK147" s="351"/>
      <c r="BL147" s="351"/>
      <c r="BM147" s="239"/>
      <c r="BN147" s="239"/>
      <c r="BO147" s="239"/>
      <c r="BP147" s="239"/>
      <c r="BQ147" s="239"/>
      <c r="BR147" s="239"/>
      <c r="BS147" s="239"/>
      <c r="BT147" s="239"/>
      <c r="BU147" s="239"/>
      <c r="BV147" s="239"/>
      <c r="BW147" s="239"/>
      <c r="BX147" s="239"/>
      <c r="BY147" s="239"/>
      <c r="BZ147" s="239"/>
      <c r="CA147" s="239"/>
      <c r="CB147" s="239"/>
      <c r="CC147" s="239"/>
      <c r="CD147" s="239"/>
      <c r="CE147" s="239"/>
      <c r="CF147" s="239"/>
      <c r="CG147" s="239"/>
      <c r="CH147" s="239"/>
      <c r="CI147" s="239"/>
      <c r="CJ147" s="239"/>
      <c r="CK147" s="239"/>
      <c r="CL147" s="239"/>
      <c r="CM147" s="239"/>
      <c r="CN147" s="239"/>
      <c r="CO147" s="239"/>
      <c r="CP147" s="239"/>
      <c r="CQ147" s="239"/>
      <c r="CR147" s="239"/>
      <c r="CS147" s="239"/>
      <c r="CT147" s="239"/>
      <c r="CU147" s="239"/>
      <c r="CV147" s="239"/>
      <c r="CW147" s="239"/>
      <c r="CX147" s="239"/>
      <c r="CY147" s="239"/>
      <c r="CZ147" s="239"/>
    </row>
    <row r="148" s="244" customFormat="true" ht="30" hidden="true" customHeight="true" outlineLevel="0" collapsed="false">
      <c r="A148" s="301" t="s">
        <v>387</v>
      </c>
      <c r="B148" s="301"/>
      <c r="C148" s="301"/>
      <c r="D148" s="301"/>
      <c r="E148" s="301"/>
      <c r="F148" s="301"/>
      <c r="G148" s="301"/>
      <c r="H148" s="301" t="s">
        <v>38</v>
      </c>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t="s">
        <v>541</v>
      </c>
      <c r="BD148" s="301"/>
      <c r="BE148" s="301"/>
      <c r="BF148" s="301"/>
      <c r="BG148" s="301"/>
      <c r="BH148" s="301"/>
      <c r="BI148" s="301"/>
      <c r="BJ148" s="301"/>
      <c r="BK148" s="301"/>
      <c r="BL148" s="301"/>
      <c r="BM148" s="301"/>
      <c r="BN148" s="301"/>
      <c r="BO148" s="301"/>
      <c r="BP148" s="301"/>
      <c r="BQ148" s="301"/>
      <c r="BR148" s="301"/>
      <c r="BS148" s="301" t="s">
        <v>542</v>
      </c>
      <c r="BT148" s="301"/>
      <c r="BU148" s="301"/>
      <c r="BV148" s="301"/>
      <c r="BW148" s="301"/>
      <c r="BX148" s="301"/>
      <c r="BY148" s="301"/>
      <c r="BZ148" s="301"/>
      <c r="CA148" s="301"/>
      <c r="CB148" s="301"/>
      <c r="CC148" s="301"/>
      <c r="CD148" s="301"/>
      <c r="CE148" s="301"/>
      <c r="CF148" s="301"/>
      <c r="CG148" s="301"/>
      <c r="CH148" s="301"/>
      <c r="CI148" s="301" t="s">
        <v>543</v>
      </c>
      <c r="CJ148" s="301"/>
      <c r="CK148" s="301"/>
      <c r="CL148" s="301"/>
      <c r="CM148" s="301"/>
      <c r="CN148" s="301"/>
      <c r="CO148" s="301"/>
      <c r="CP148" s="301"/>
      <c r="CQ148" s="301"/>
      <c r="CR148" s="301"/>
      <c r="CS148" s="301"/>
      <c r="CT148" s="301"/>
      <c r="CU148" s="301"/>
      <c r="CV148" s="301"/>
      <c r="CW148" s="301"/>
      <c r="CX148" s="301"/>
      <c r="CY148" s="301"/>
      <c r="CZ148" s="301"/>
    </row>
    <row r="149" s="353" customFormat="true" ht="16.5" hidden="true" customHeight="true" outlineLevel="0" collapsed="false">
      <c r="A149" s="354" t="n">
        <v>1</v>
      </c>
      <c r="B149" s="354"/>
      <c r="C149" s="354"/>
      <c r="D149" s="354"/>
      <c r="E149" s="354"/>
      <c r="F149" s="354"/>
      <c r="G149" s="354"/>
      <c r="H149" s="354" t="n">
        <v>2</v>
      </c>
      <c r="I149" s="354"/>
      <c r="J149" s="354"/>
      <c r="K149" s="354"/>
      <c r="L149" s="354"/>
      <c r="M149" s="354"/>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c r="AP149" s="354"/>
      <c r="AQ149" s="354"/>
      <c r="AR149" s="354"/>
      <c r="AS149" s="354"/>
      <c r="AT149" s="354"/>
      <c r="AU149" s="354"/>
      <c r="AV149" s="354"/>
      <c r="AW149" s="354"/>
      <c r="AX149" s="354"/>
      <c r="AY149" s="354"/>
      <c r="AZ149" s="354"/>
      <c r="BA149" s="354"/>
      <c r="BB149" s="354"/>
      <c r="BC149" s="354" t="n">
        <v>3</v>
      </c>
      <c r="BD149" s="354"/>
      <c r="BE149" s="354"/>
      <c r="BF149" s="354"/>
      <c r="BG149" s="354"/>
      <c r="BH149" s="354"/>
      <c r="BI149" s="354"/>
      <c r="BJ149" s="354"/>
      <c r="BK149" s="354"/>
      <c r="BL149" s="354"/>
      <c r="BM149" s="354"/>
      <c r="BN149" s="354"/>
      <c r="BO149" s="354"/>
      <c r="BP149" s="354"/>
      <c r="BQ149" s="354"/>
      <c r="BR149" s="354"/>
      <c r="BS149" s="354" t="n">
        <v>4</v>
      </c>
      <c r="BT149" s="354"/>
      <c r="BU149" s="354"/>
      <c r="BV149" s="354"/>
      <c r="BW149" s="354"/>
      <c r="BX149" s="354"/>
      <c r="BY149" s="354"/>
      <c r="BZ149" s="354"/>
      <c r="CA149" s="354"/>
      <c r="CB149" s="354"/>
      <c r="CC149" s="354"/>
      <c r="CD149" s="354"/>
      <c r="CE149" s="354"/>
      <c r="CF149" s="354"/>
      <c r="CG149" s="354"/>
      <c r="CH149" s="354"/>
      <c r="CI149" s="354" t="n">
        <v>5</v>
      </c>
      <c r="CJ149" s="354"/>
      <c r="CK149" s="354"/>
      <c r="CL149" s="354"/>
      <c r="CM149" s="354"/>
      <c r="CN149" s="354"/>
      <c r="CO149" s="354"/>
      <c r="CP149" s="354"/>
      <c r="CQ149" s="354"/>
      <c r="CR149" s="354"/>
      <c r="CS149" s="354"/>
      <c r="CT149" s="354"/>
      <c r="CU149" s="354"/>
      <c r="CV149" s="354"/>
      <c r="CW149" s="354"/>
      <c r="CX149" s="354"/>
      <c r="CY149" s="354"/>
      <c r="CZ149" s="354"/>
    </row>
    <row r="150" s="355" customFormat="true" ht="30" hidden="true" customHeight="true" outlineLevel="0" collapsed="false">
      <c r="A150" s="379" t="s">
        <v>536</v>
      </c>
      <c r="B150" s="379"/>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I150" s="379"/>
      <c r="AJ150" s="379"/>
      <c r="AK150" s="379"/>
      <c r="AL150" s="379"/>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79"/>
      <c r="BI150" s="379"/>
      <c r="BJ150" s="379"/>
      <c r="BK150" s="379"/>
      <c r="BL150" s="379"/>
      <c r="BM150" s="379"/>
      <c r="BN150" s="379"/>
      <c r="BO150" s="379"/>
      <c r="BP150" s="379"/>
      <c r="BQ150" s="379"/>
      <c r="BR150" s="379"/>
      <c r="BS150" s="379"/>
      <c r="BT150" s="379"/>
      <c r="BU150" s="379"/>
      <c r="BV150" s="379"/>
      <c r="BW150" s="379"/>
      <c r="BX150" s="379"/>
      <c r="BY150" s="379"/>
      <c r="BZ150" s="379"/>
      <c r="CA150" s="379"/>
      <c r="CB150" s="379"/>
      <c r="CC150" s="379"/>
      <c r="CD150" s="379"/>
      <c r="CE150" s="379"/>
      <c r="CF150" s="379"/>
      <c r="CG150" s="379"/>
      <c r="CH150" s="379"/>
      <c r="CI150" s="379"/>
      <c r="CJ150" s="379"/>
      <c r="CK150" s="379"/>
      <c r="CL150" s="379"/>
      <c r="CM150" s="379"/>
      <c r="CN150" s="379"/>
      <c r="CO150" s="379"/>
      <c r="CP150" s="379"/>
      <c r="CQ150" s="379"/>
      <c r="CR150" s="379"/>
      <c r="CS150" s="379"/>
      <c r="CT150" s="379"/>
      <c r="CU150" s="379"/>
      <c r="CV150" s="379"/>
      <c r="CW150" s="379"/>
      <c r="CX150" s="379"/>
      <c r="CY150" s="379"/>
      <c r="CZ150" s="379"/>
    </row>
    <row r="151" s="362" customFormat="true" ht="15" hidden="true" customHeight="true" outlineLevel="0" collapsed="false">
      <c r="A151" s="358" t="s">
        <v>154</v>
      </c>
      <c r="B151" s="358"/>
      <c r="C151" s="358"/>
      <c r="D151" s="358"/>
      <c r="E151" s="358"/>
      <c r="F151" s="358"/>
      <c r="G151" s="358"/>
      <c r="H151" s="359" t="s">
        <v>549</v>
      </c>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359"/>
      <c r="AO151" s="359"/>
      <c r="AP151" s="359"/>
      <c r="AQ151" s="359"/>
      <c r="AR151" s="359"/>
      <c r="AS151" s="359"/>
      <c r="AT151" s="359"/>
      <c r="AU151" s="359"/>
      <c r="AV151" s="359"/>
      <c r="AW151" s="359"/>
      <c r="AX151" s="359"/>
      <c r="AY151" s="359"/>
      <c r="AZ151" s="359"/>
      <c r="BA151" s="359"/>
      <c r="BB151" s="359"/>
      <c r="BC151" s="360" t="n">
        <v>500</v>
      </c>
      <c r="BD151" s="360"/>
      <c r="BE151" s="360"/>
      <c r="BF151" s="360"/>
      <c r="BG151" s="360"/>
      <c r="BH151" s="360"/>
      <c r="BI151" s="360"/>
      <c r="BJ151" s="360"/>
      <c r="BK151" s="360"/>
      <c r="BL151" s="360"/>
      <c r="BM151" s="360"/>
      <c r="BN151" s="360"/>
      <c r="BO151" s="360"/>
      <c r="BP151" s="360"/>
      <c r="BQ151" s="360"/>
      <c r="BR151" s="360"/>
      <c r="BS151" s="363" t="n">
        <v>36</v>
      </c>
      <c r="BT151" s="363"/>
      <c r="BU151" s="363"/>
      <c r="BV151" s="363"/>
      <c r="BW151" s="363"/>
      <c r="BX151" s="363"/>
      <c r="BY151" s="363"/>
      <c r="BZ151" s="363"/>
      <c r="CA151" s="363"/>
      <c r="CB151" s="363"/>
      <c r="CC151" s="363"/>
      <c r="CD151" s="363"/>
      <c r="CE151" s="363"/>
      <c r="CF151" s="363"/>
      <c r="CG151" s="363"/>
      <c r="CH151" s="363"/>
      <c r="CI151" s="361" t="n">
        <f aca="false">BC151*BS151</f>
        <v>18000</v>
      </c>
      <c r="CJ151" s="361"/>
      <c r="CK151" s="361"/>
      <c r="CL151" s="361"/>
      <c r="CM151" s="361"/>
      <c r="CN151" s="361"/>
      <c r="CO151" s="361"/>
      <c r="CP151" s="361"/>
      <c r="CQ151" s="361"/>
      <c r="CR151" s="361"/>
      <c r="CS151" s="361"/>
      <c r="CT151" s="361"/>
      <c r="CU151" s="361"/>
      <c r="CV151" s="361"/>
      <c r="CW151" s="361"/>
      <c r="CX151" s="361"/>
      <c r="CY151" s="361"/>
      <c r="CZ151" s="361"/>
    </row>
    <row r="152" s="362" customFormat="true" ht="15" hidden="true" customHeight="true" outlineLevel="0" collapsed="false">
      <c r="A152" s="358" t="s">
        <v>155</v>
      </c>
      <c r="B152" s="358"/>
      <c r="C152" s="358"/>
      <c r="D152" s="358"/>
      <c r="E152" s="358"/>
      <c r="F152" s="358"/>
      <c r="G152" s="358"/>
      <c r="H152" s="359" t="s">
        <v>549</v>
      </c>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359"/>
      <c r="AQ152" s="359"/>
      <c r="AR152" s="359"/>
      <c r="AS152" s="359"/>
      <c r="AT152" s="359"/>
      <c r="AU152" s="359"/>
      <c r="AV152" s="359"/>
      <c r="AW152" s="359"/>
      <c r="AX152" s="359"/>
      <c r="AY152" s="359"/>
      <c r="AZ152" s="359"/>
      <c r="BA152" s="359"/>
      <c r="BB152" s="359"/>
      <c r="BC152" s="360" t="n">
        <v>1400</v>
      </c>
      <c r="BD152" s="360"/>
      <c r="BE152" s="360"/>
      <c r="BF152" s="360"/>
      <c r="BG152" s="360"/>
      <c r="BH152" s="360"/>
      <c r="BI152" s="360"/>
      <c r="BJ152" s="360"/>
      <c r="BK152" s="360"/>
      <c r="BL152" s="360"/>
      <c r="BM152" s="360"/>
      <c r="BN152" s="360"/>
      <c r="BO152" s="360"/>
      <c r="BP152" s="360"/>
      <c r="BQ152" s="360"/>
      <c r="BR152" s="360"/>
      <c r="BS152" s="363" t="n">
        <v>180</v>
      </c>
      <c r="BT152" s="363"/>
      <c r="BU152" s="363"/>
      <c r="BV152" s="363"/>
      <c r="BW152" s="363"/>
      <c r="BX152" s="363"/>
      <c r="BY152" s="363"/>
      <c r="BZ152" s="363"/>
      <c r="CA152" s="363"/>
      <c r="CB152" s="363"/>
      <c r="CC152" s="363"/>
      <c r="CD152" s="363"/>
      <c r="CE152" s="363"/>
      <c r="CF152" s="363"/>
      <c r="CG152" s="363"/>
      <c r="CH152" s="363"/>
      <c r="CI152" s="361" t="n">
        <f aca="false">BC152*BS152</f>
        <v>252000</v>
      </c>
      <c r="CJ152" s="361"/>
      <c r="CK152" s="361"/>
      <c r="CL152" s="361"/>
      <c r="CM152" s="361"/>
      <c r="CN152" s="361"/>
      <c r="CO152" s="361"/>
      <c r="CP152" s="361"/>
      <c r="CQ152" s="361"/>
      <c r="CR152" s="361"/>
      <c r="CS152" s="361"/>
      <c r="CT152" s="361"/>
      <c r="CU152" s="361"/>
      <c r="CV152" s="361"/>
      <c r="CW152" s="361"/>
      <c r="CX152" s="361"/>
      <c r="CY152" s="361"/>
      <c r="CZ152" s="361"/>
    </row>
    <row r="153" s="362" customFormat="true" ht="15" hidden="true" customHeight="true" outlineLevel="0" collapsed="false">
      <c r="A153" s="358" t="s">
        <v>154</v>
      </c>
      <c r="B153" s="358"/>
      <c r="C153" s="358"/>
      <c r="D153" s="358"/>
      <c r="E153" s="358"/>
      <c r="F153" s="358"/>
      <c r="G153" s="358"/>
      <c r="H153" s="359" t="s">
        <v>549</v>
      </c>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359"/>
      <c r="AY153" s="359"/>
      <c r="AZ153" s="359"/>
      <c r="BA153" s="359"/>
      <c r="BB153" s="359"/>
      <c r="BC153" s="360" t="n">
        <v>3000</v>
      </c>
      <c r="BD153" s="360"/>
      <c r="BE153" s="360"/>
      <c r="BF153" s="360"/>
      <c r="BG153" s="360"/>
      <c r="BH153" s="360"/>
      <c r="BI153" s="360"/>
      <c r="BJ153" s="360"/>
      <c r="BK153" s="360"/>
      <c r="BL153" s="360"/>
      <c r="BM153" s="360"/>
      <c r="BN153" s="360"/>
      <c r="BO153" s="360"/>
      <c r="BP153" s="360"/>
      <c r="BQ153" s="360"/>
      <c r="BR153" s="360"/>
      <c r="BS153" s="363" t="n">
        <v>480</v>
      </c>
      <c r="BT153" s="363"/>
      <c r="BU153" s="363"/>
      <c r="BV153" s="363"/>
      <c r="BW153" s="363"/>
      <c r="BX153" s="363"/>
      <c r="BY153" s="363"/>
      <c r="BZ153" s="363"/>
      <c r="CA153" s="363"/>
      <c r="CB153" s="363"/>
      <c r="CC153" s="363"/>
      <c r="CD153" s="363"/>
      <c r="CE153" s="363"/>
      <c r="CF153" s="363"/>
      <c r="CG153" s="363"/>
      <c r="CH153" s="363"/>
      <c r="CI153" s="361" t="n">
        <f aca="false">BC153*BS153</f>
        <v>1440000</v>
      </c>
      <c r="CJ153" s="361"/>
      <c r="CK153" s="361"/>
      <c r="CL153" s="361"/>
      <c r="CM153" s="361"/>
      <c r="CN153" s="361"/>
      <c r="CO153" s="361"/>
      <c r="CP153" s="361"/>
      <c r="CQ153" s="361"/>
      <c r="CR153" s="361"/>
      <c r="CS153" s="361"/>
      <c r="CT153" s="361"/>
      <c r="CU153" s="361"/>
      <c r="CV153" s="361"/>
      <c r="CW153" s="361"/>
      <c r="CX153" s="361"/>
      <c r="CY153" s="361"/>
      <c r="CZ153" s="361"/>
    </row>
    <row r="154" s="362" customFormat="true" ht="15" hidden="true" customHeight="true" outlineLevel="0" collapsed="false">
      <c r="A154" s="358" t="s">
        <v>156</v>
      </c>
      <c r="B154" s="358"/>
      <c r="C154" s="358"/>
      <c r="D154" s="358"/>
      <c r="E154" s="358"/>
      <c r="F154" s="358"/>
      <c r="G154" s="358"/>
      <c r="H154" s="359" t="s">
        <v>550</v>
      </c>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c r="AU154" s="359"/>
      <c r="AV154" s="359"/>
      <c r="AW154" s="359"/>
      <c r="AX154" s="359"/>
      <c r="AY154" s="359"/>
      <c r="AZ154" s="359"/>
      <c r="BA154" s="359"/>
      <c r="BB154" s="359"/>
      <c r="BC154" s="360" t="n">
        <v>200</v>
      </c>
      <c r="BD154" s="360"/>
      <c r="BE154" s="360"/>
      <c r="BF154" s="360"/>
      <c r="BG154" s="360"/>
      <c r="BH154" s="360"/>
      <c r="BI154" s="360"/>
      <c r="BJ154" s="360"/>
      <c r="BK154" s="360"/>
      <c r="BL154" s="360"/>
      <c r="BM154" s="360"/>
      <c r="BN154" s="360"/>
      <c r="BO154" s="360"/>
      <c r="BP154" s="360"/>
      <c r="BQ154" s="360"/>
      <c r="BR154" s="360"/>
      <c r="BS154" s="360" t="n">
        <v>2</v>
      </c>
      <c r="BT154" s="360"/>
      <c r="BU154" s="360"/>
      <c r="BV154" s="360"/>
      <c r="BW154" s="360"/>
      <c r="BX154" s="360"/>
      <c r="BY154" s="360"/>
      <c r="BZ154" s="360"/>
      <c r="CA154" s="360"/>
      <c r="CB154" s="360"/>
      <c r="CC154" s="360"/>
      <c r="CD154" s="360"/>
      <c r="CE154" s="360"/>
      <c r="CF154" s="360"/>
      <c r="CG154" s="360"/>
      <c r="CH154" s="360"/>
      <c r="CI154" s="361" t="n">
        <f aca="false">BC154*BS154</f>
        <v>400</v>
      </c>
      <c r="CJ154" s="361"/>
      <c r="CK154" s="361"/>
      <c r="CL154" s="361"/>
      <c r="CM154" s="361"/>
      <c r="CN154" s="361"/>
      <c r="CO154" s="361"/>
      <c r="CP154" s="361"/>
      <c r="CQ154" s="361"/>
      <c r="CR154" s="361"/>
      <c r="CS154" s="361"/>
      <c r="CT154" s="361"/>
      <c r="CU154" s="361"/>
      <c r="CV154" s="361"/>
      <c r="CW154" s="361"/>
      <c r="CX154" s="361"/>
      <c r="CY154" s="361"/>
      <c r="CZ154" s="361"/>
    </row>
    <row r="155" s="362" customFormat="true" ht="15" hidden="true" customHeight="true" outlineLevel="0" collapsed="false">
      <c r="A155" s="358" t="s">
        <v>156</v>
      </c>
      <c r="B155" s="358"/>
      <c r="C155" s="358"/>
      <c r="D155" s="358"/>
      <c r="E155" s="358"/>
      <c r="F155" s="358"/>
      <c r="G155" s="358"/>
      <c r="H155" s="359" t="s">
        <v>550</v>
      </c>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359"/>
      <c r="AY155" s="359"/>
      <c r="AZ155" s="359"/>
      <c r="BA155" s="359"/>
      <c r="BB155" s="359"/>
      <c r="BC155" s="360" t="n">
        <v>500</v>
      </c>
      <c r="BD155" s="360"/>
      <c r="BE155" s="360"/>
      <c r="BF155" s="360"/>
      <c r="BG155" s="360"/>
      <c r="BH155" s="360"/>
      <c r="BI155" s="360"/>
      <c r="BJ155" s="360"/>
      <c r="BK155" s="360"/>
      <c r="BL155" s="360"/>
      <c r="BM155" s="360"/>
      <c r="BN155" s="360"/>
      <c r="BO155" s="360"/>
      <c r="BP155" s="360"/>
      <c r="BQ155" s="360"/>
      <c r="BR155" s="360"/>
      <c r="BS155" s="360" t="n">
        <v>5</v>
      </c>
      <c r="BT155" s="360"/>
      <c r="BU155" s="360"/>
      <c r="BV155" s="360"/>
      <c r="BW155" s="360"/>
      <c r="BX155" s="360"/>
      <c r="BY155" s="360"/>
      <c r="BZ155" s="360"/>
      <c r="CA155" s="360"/>
      <c r="CB155" s="360"/>
      <c r="CC155" s="360"/>
      <c r="CD155" s="360"/>
      <c r="CE155" s="360"/>
      <c r="CF155" s="360"/>
      <c r="CG155" s="360"/>
      <c r="CH155" s="360"/>
      <c r="CI155" s="361" t="n">
        <f aca="false">BC155*BS155</f>
        <v>2500</v>
      </c>
      <c r="CJ155" s="361"/>
      <c r="CK155" s="361"/>
      <c r="CL155" s="361"/>
      <c r="CM155" s="361"/>
      <c r="CN155" s="361"/>
      <c r="CO155" s="361"/>
      <c r="CP155" s="361"/>
      <c r="CQ155" s="361"/>
      <c r="CR155" s="361"/>
      <c r="CS155" s="361"/>
      <c r="CT155" s="361"/>
      <c r="CU155" s="361"/>
      <c r="CV155" s="361"/>
      <c r="CW155" s="361"/>
      <c r="CX155" s="361"/>
      <c r="CY155" s="361"/>
      <c r="CZ155" s="361"/>
    </row>
    <row r="156" s="362" customFormat="true" ht="15" hidden="true" customHeight="true" outlineLevel="0" collapsed="false">
      <c r="A156" s="358" t="s">
        <v>157</v>
      </c>
      <c r="B156" s="358"/>
      <c r="C156" s="358"/>
      <c r="D156" s="358"/>
      <c r="E156" s="358"/>
      <c r="F156" s="358"/>
      <c r="G156" s="358"/>
      <c r="H156" s="359" t="s">
        <v>550</v>
      </c>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59"/>
      <c r="AY156" s="359"/>
      <c r="AZ156" s="359"/>
      <c r="BA156" s="359"/>
      <c r="BB156" s="359"/>
      <c r="BC156" s="361" t="n">
        <v>93334.78</v>
      </c>
      <c r="BD156" s="361"/>
      <c r="BE156" s="361"/>
      <c r="BF156" s="361"/>
      <c r="BG156" s="361"/>
      <c r="BH156" s="361"/>
      <c r="BI156" s="361"/>
      <c r="BJ156" s="361"/>
      <c r="BK156" s="361"/>
      <c r="BL156" s="361"/>
      <c r="BM156" s="361"/>
      <c r="BN156" s="361"/>
      <c r="BO156" s="361"/>
      <c r="BP156" s="361"/>
      <c r="BQ156" s="361"/>
      <c r="BR156" s="361"/>
      <c r="BS156" s="360" t="n">
        <v>5</v>
      </c>
      <c r="BT156" s="360"/>
      <c r="BU156" s="360"/>
      <c r="BV156" s="360"/>
      <c r="BW156" s="360"/>
      <c r="BX156" s="360"/>
      <c r="BY156" s="360"/>
      <c r="BZ156" s="360"/>
      <c r="CA156" s="360"/>
      <c r="CB156" s="360"/>
      <c r="CC156" s="360"/>
      <c r="CD156" s="360"/>
      <c r="CE156" s="360"/>
      <c r="CF156" s="360"/>
      <c r="CG156" s="360"/>
      <c r="CH156" s="360"/>
      <c r="CI156" s="361" t="n">
        <f aca="false">BC156*BS156</f>
        <v>466673.9</v>
      </c>
      <c r="CJ156" s="361"/>
      <c r="CK156" s="361"/>
      <c r="CL156" s="361"/>
      <c r="CM156" s="361"/>
      <c r="CN156" s="361"/>
      <c r="CO156" s="361"/>
      <c r="CP156" s="361"/>
      <c r="CQ156" s="361"/>
      <c r="CR156" s="361"/>
      <c r="CS156" s="361"/>
      <c r="CT156" s="361"/>
      <c r="CU156" s="361"/>
      <c r="CV156" s="361"/>
      <c r="CW156" s="361"/>
      <c r="CX156" s="361"/>
      <c r="CY156" s="361"/>
      <c r="CZ156" s="361"/>
    </row>
    <row r="157" s="362" customFormat="true" ht="15" hidden="true" customHeight="true" outlineLevel="0" collapsed="false">
      <c r="A157" s="373" t="s">
        <v>516</v>
      </c>
      <c r="B157" s="373"/>
      <c r="C157" s="373"/>
      <c r="D157" s="373"/>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3"/>
      <c r="AY157" s="373"/>
      <c r="AZ157" s="373"/>
      <c r="BA157" s="373"/>
      <c r="BB157" s="373"/>
      <c r="BC157" s="365" t="s">
        <v>164</v>
      </c>
      <c r="BD157" s="365"/>
      <c r="BE157" s="365"/>
      <c r="BF157" s="365"/>
      <c r="BG157" s="365"/>
      <c r="BH157" s="365"/>
      <c r="BI157" s="365"/>
      <c r="BJ157" s="365"/>
      <c r="BK157" s="365"/>
      <c r="BL157" s="365"/>
      <c r="BM157" s="365"/>
      <c r="BN157" s="365"/>
      <c r="BO157" s="365"/>
      <c r="BP157" s="365"/>
      <c r="BQ157" s="365"/>
      <c r="BR157" s="365"/>
      <c r="BS157" s="365" t="s">
        <v>164</v>
      </c>
      <c r="BT157" s="365"/>
      <c r="BU157" s="365"/>
      <c r="BV157" s="365"/>
      <c r="BW157" s="365"/>
      <c r="BX157" s="365"/>
      <c r="BY157" s="365"/>
      <c r="BZ157" s="365"/>
      <c r="CA157" s="365"/>
      <c r="CB157" s="365"/>
      <c r="CC157" s="365"/>
      <c r="CD157" s="365"/>
      <c r="CE157" s="365"/>
      <c r="CF157" s="365"/>
      <c r="CG157" s="365"/>
      <c r="CH157" s="365"/>
      <c r="CI157" s="366" t="n">
        <f aca="false">CI151+CI152+CI153+CI154+CI155+CI156</f>
        <v>2179573.9</v>
      </c>
      <c r="CJ157" s="366"/>
      <c r="CK157" s="366"/>
      <c r="CL157" s="366"/>
      <c r="CM157" s="366"/>
      <c r="CN157" s="366"/>
      <c r="CO157" s="366"/>
      <c r="CP157" s="366"/>
      <c r="CQ157" s="366"/>
      <c r="CR157" s="366"/>
      <c r="CS157" s="366"/>
      <c r="CT157" s="366"/>
      <c r="CU157" s="366"/>
      <c r="CV157" s="366"/>
      <c r="CW157" s="366"/>
      <c r="CX157" s="366"/>
      <c r="CY157" s="366"/>
      <c r="CZ157" s="366"/>
    </row>
    <row r="158" s="362" customFormat="true" ht="15" hidden="true" customHeight="true" outlineLevel="0" collapsed="false">
      <c r="A158" s="373" t="s">
        <v>373</v>
      </c>
      <c r="B158" s="373"/>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3"/>
      <c r="AY158" s="373"/>
      <c r="AZ158" s="373"/>
      <c r="BA158" s="373"/>
      <c r="BB158" s="373"/>
      <c r="BC158" s="365" t="s">
        <v>164</v>
      </c>
      <c r="BD158" s="365"/>
      <c r="BE158" s="365"/>
      <c r="BF158" s="365"/>
      <c r="BG158" s="365"/>
      <c r="BH158" s="365"/>
      <c r="BI158" s="365"/>
      <c r="BJ158" s="365"/>
      <c r="BK158" s="365"/>
      <c r="BL158" s="365"/>
      <c r="BM158" s="365"/>
      <c r="BN158" s="365"/>
      <c r="BO158" s="365"/>
      <c r="BP158" s="365"/>
      <c r="BQ158" s="365"/>
      <c r="BR158" s="365"/>
      <c r="BS158" s="365" t="s">
        <v>164</v>
      </c>
      <c r="BT158" s="365"/>
      <c r="BU158" s="365"/>
      <c r="BV158" s="365"/>
      <c r="BW158" s="365"/>
      <c r="BX158" s="365"/>
      <c r="BY158" s="365"/>
      <c r="BZ158" s="365"/>
      <c r="CA158" s="365"/>
      <c r="CB158" s="365"/>
      <c r="CC158" s="365"/>
      <c r="CD158" s="365"/>
      <c r="CE158" s="365"/>
      <c r="CF158" s="365"/>
      <c r="CG158" s="365"/>
      <c r="CH158" s="365"/>
      <c r="CI158" s="366" t="n">
        <f aca="false">CI157</f>
        <v>2179573.9</v>
      </c>
      <c r="CJ158" s="366"/>
      <c r="CK158" s="366"/>
      <c r="CL158" s="366"/>
      <c r="CM158" s="366"/>
      <c r="CN158" s="366"/>
      <c r="CO158" s="366"/>
      <c r="CP158" s="366"/>
      <c r="CQ158" s="366"/>
      <c r="CR158" s="366"/>
      <c r="CS158" s="366"/>
      <c r="CT158" s="366"/>
      <c r="CU158" s="366"/>
      <c r="CV158" s="366"/>
      <c r="CW158" s="366"/>
      <c r="CX158" s="366"/>
      <c r="CY158" s="366"/>
      <c r="CZ158" s="366"/>
    </row>
    <row r="159" s="357" customFormat="true" ht="28.5" hidden="false" customHeight="true" outlineLevel="0" collapsed="false">
      <c r="A159" s="301" t="s">
        <v>387</v>
      </c>
      <c r="B159" s="301"/>
      <c r="C159" s="301"/>
      <c r="D159" s="301"/>
      <c r="E159" s="301"/>
      <c r="F159" s="301"/>
      <c r="G159" s="301"/>
      <c r="H159" s="301" t="s">
        <v>38</v>
      </c>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1"/>
      <c r="AR159" s="301"/>
      <c r="AS159" s="301"/>
      <c r="AT159" s="301"/>
      <c r="AU159" s="301"/>
      <c r="AV159" s="301"/>
      <c r="AW159" s="301"/>
      <c r="AX159" s="301"/>
      <c r="AY159" s="301"/>
      <c r="AZ159" s="301"/>
      <c r="BA159" s="301"/>
      <c r="BB159" s="301"/>
      <c r="BC159" s="301" t="s">
        <v>541</v>
      </c>
      <c r="BD159" s="301"/>
      <c r="BE159" s="301"/>
      <c r="BF159" s="301"/>
      <c r="BG159" s="301"/>
      <c r="BH159" s="301"/>
      <c r="BI159" s="301"/>
      <c r="BJ159" s="301"/>
      <c r="BK159" s="301"/>
      <c r="BL159" s="301"/>
      <c r="BM159" s="301"/>
      <c r="BN159" s="301"/>
      <c r="BO159" s="301"/>
      <c r="BP159" s="301"/>
      <c r="BQ159" s="301"/>
      <c r="BR159" s="301"/>
      <c r="BS159" s="301" t="s">
        <v>542</v>
      </c>
      <c r="BT159" s="301"/>
      <c r="BU159" s="301"/>
      <c r="BV159" s="301"/>
      <c r="BW159" s="301"/>
      <c r="BX159" s="301"/>
      <c r="BY159" s="301"/>
      <c r="BZ159" s="301"/>
      <c r="CA159" s="301"/>
      <c r="CB159" s="301"/>
      <c r="CC159" s="301"/>
      <c r="CD159" s="301"/>
      <c r="CE159" s="301"/>
      <c r="CF159" s="301"/>
      <c r="CG159" s="301"/>
      <c r="CH159" s="301"/>
      <c r="CI159" s="301" t="s">
        <v>543</v>
      </c>
      <c r="CJ159" s="301"/>
      <c r="CK159" s="301"/>
      <c r="CL159" s="301"/>
      <c r="CM159" s="301"/>
      <c r="CN159" s="301"/>
      <c r="CO159" s="301"/>
      <c r="CP159" s="301"/>
      <c r="CQ159" s="301"/>
      <c r="CR159" s="301"/>
      <c r="CS159" s="301"/>
      <c r="CT159" s="301"/>
      <c r="CU159" s="301"/>
      <c r="CV159" s="301"/>
      <c r="CW159" s="301"/>
      <c r="CX159" s="301"/>
      <c r="CY159" s="301"/>
      <c r="CZ159" s="301"/>
    </row>
    <row r="160" s="244" customFormat="true" ht="14.25" hidden="false" customHeight="false" outlineLevel="0" collapsed="false">
      <c r="A160" s="354" t="n">
        <v>1</v>
      </c>
      <c r="B160" s="354"/>
      <c r="C160" s="354"/>
      <c r="D160" s="354"/>
      <c r="E160" s="354"/>
      <c r="F160" s="354"/>
      <c r="G160" s="354"/>
      <c r="H160" s="354" t="n">
        <v>2</v>
      </c>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t="n">
        <v>3</v>
      </c>
      <c r="BD160" s="354"/>
      <c r="BE160" s="354"/>
      <c r="BF160" s="354"/>
      <c r="BG160" s="354"/>
      <c r="BH160" s="354"/>
      <c r="BI160" s="354"/>
      <c r="BJ160" s="354"/>
      <c r="BK160" s="354"/>
      <c r="BL160" s="354"/>
      <c r="BM160" s="354"/>
      <c r="BN160" s="354"/>
      <c r="BO160" s="354"/>
      <c r="BP160" s="354"/>
      <c r="BQ160" s="354"/>
      <c r="BR160" s="354"/>
      <c r="BS160" s="354" t="n">
        <v>4</v>
      </c>
      <c r="BT160" s="354"/>
      <c r="BU160" s="354"/>
      <c r="BV160" s="354"/>
      <c r="BW160" s="354"/>
      <c r="BX160" s="354"/>
      <c r="BY160" s="354"/>
      <c r="BZ160" s="354"/>
      <c r="CA160" s="354"/>
      <c r="CB160" s="354"/>
      <c r="CC160" s="354"/>
      <c r="CD160" s="354"/>
      <c r="CE160" s="354"/>
      <c r="CF160" s="354"/>
      <c r="CG160" s="354"/>
      <c r="CH160" s="354"/>
      <c r="CI160" s="354" t="n">
        <v>5</v>
      </c>
      <c r="CJ160" s="354"/>
      <c r="CK160" s="354"/>
      <c r="CL160" s="354"/>
      <c r="CM160" s="354"/>
      <c r="CN160" s="354"/>
      <c r="CO160" s="354"/>
      <c r="CP160" s="354"/>
      <c r="CQ160" s="354"/>
      <c r="CR160" s="354"/>
      <c r="CS160" s="354"/>
      <c r="CT160" s="354"/>
      <c r="CU160" s="354"/>
      <c r="CV160" s="354"/>
      <c r="CW160" s="354"/>
      <c r="CX160" s="354"/>
      <c r="CY160" s="354"/>
      <c r="CZ160" s="354"/>
    </row>
    <row r="161" s="355" customFormat="true" ht="30" hidden="false" customHeight="true" outlineLevel="0" collapsed="false">
      <c r="A161" s="379" t="s">
        <v>547</v>
      </c>
      <c r="B161" s="379"/>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79"/>
      <c r="Z161" s="379"/>
      <c r="AA161" s="379"/>
      <c r="AB161" s="379"/>
      <c r="AC161" s="379"/>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c r="BV161" s="379"/>
      <c r="BW161" s="379"/>
      <c r="BX161" s="379"/>
      <c r="BY161" s="379"/>
      <c r="BZ161" s="379"/>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row>
    <row r="162" s="362" customFormat="true" ht="30.75" hidden="false" customHeight="true" outlineLevel="0" collapsed="false">
      <c r="A162" s="358" t="s">
        <v>154</v>
      </c>
      <c r="B162" s="358"/>
      <c r="C162" s="358"/>
      <c r="D162" s="358"/>
      <c r="E162" s="358"/>
      <c r="F162" s="358"/>
      <c r="G162" s="358"/>
      <c r="H162" s="359" t="s">
        <v>548</v>
      </c>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359"/>
      <c r="AR162" s="359"/>
      <c r="AS162" s="359"/>
      <c r="AT162" s="359"/>
      <c r="AU162" s="359"/>
      <c r="AV162" s="359"/>
      <c r="AW162" s="359"/>
      <c r="AX162" s="359"/>
      <c r="AY162" s="359"/>
      <c r="AZ162" s="359"/>
      <c r="BA162" s="359"/>
      <c r="BB162" s="359"/>
      <c r="BC162" s="361" t="n">
        <v>500</v>
      </c>
      <c r="BD162" s="361"/>
      <c r="BE162" s="361"/>
      <c r="BF162" s="361"/>
      <c r="BG162" s="361"/>
      <c r="BH162" s="361"/>
      <c r="BI162" s="361"/>
      <c r="BJ162" s="361"/>
      <c r="BK162" s="361"/>
      <c r="BL162" s="361"/>
      <c r="BM162" s="361"/>
      <c r="BN162" s="361"/>
      <c r="BO162" s="361"/>
      <c r="BP162" s="361"/>
      <c r="BQ162" s="361"/>
      <c r="BR162" s="361"/>
      <c r="BS162" s="360" t="n">
        <v>1490</v>
      </c>
      <c r="BT162" s="360"/>
      <c r="BU162" s="360"/>
      <c r="BV162" s="360"/>
      <c r="BW162" s="360"/>
      <c r="BX162" s="360"/>
      <c r="BY162" s="360"/>
      <c r="BZ162" s="360"/>
      <c r="CA162" s="360"/>
      <c r="CB162" s="360"/>
      <c r="CC162" s="360"/>
      <c r="CD162" s="360"/>
      <c r="CE162" s="360"/>
      <c r="CF162" s="360"/>
      <c r="CG162" s="360"/>
      <c r="CH162" s="360"/>
      <c r="CI162" s="361" t="n">
        <f aca="false">BC162*BS162</f>
        <v>745000</v>
      </c>
      <c r="CJ162" s="361"/>
      <c r="CK162" s="361"/>
      <c r="CL162" s="361"/>
      <c r="CM162" s="361"/>
      <c r="CN162" s="361"/>
      <c r="CO162" s="361"/>
      <c r="CP162" s="361"/>
      <c r="CQ162" s="361"/>
      <c r="CR162" s="361"/>
      <c r="CS162" s="361"/>
      <c r="CT162" s="361"/>
      <c r="CU162" s="361"/>
      <c r="CV162" s="361"/>
      <c r="CW162" s="361"/>
      <c r="CX162" s="361"/>
      <c r="CY162" s="361"/>
      <c r="CZ162" s="361"/>
    </row>
    <row r="163" s="362" customFormat="true" ht="15" hidden="false" customHeight="true" outlineLevel="0" collapsed="false">
      <c r="A163" s="373" t="s">
        <v>516</v>
      </c>
      <c r="B163" s="373"/>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73"/>
      <c r="AN163" s="373"/>
      <c r="AO163" s="373"/>
      <c r="AP163" s="373"/>
      <c r="AQ163" s="373"/>
      <c r="AR163" s="373"/>
      <c r="AS163" s="373"/>
      <c r="AT163" s="373"/>
      <c r="AU163" s="373"/>
      <c r="AV163" s="373"/>
      <c r="AW163" s="373"/>
      <c r="AX163" s="373"/>
      <c r="AY163" s="373"/>
      <c r="AZ163" s="373"/>
      <c r="BA163" s="373"/>
      <c r="BB163" s="373"/>
      <c r="BC163" s="365" t="s">
        <v>164</v>
      </c>
      <c r="BD163" s="365"/>
      <c r="BE163" s="365"/>
      <c r="BF163" s="365"/>
      <c r="BG163" s="365"/>
      <c r="BH163" s="365"/>
      <c r="BI163" s="365"/>
      <c r="BJ163" s="365"/>
      <c r="BK163" s="365"/>
      <c r="BL163" s="365"/>
      <c r="BM163" s="365"/>
      <c r="BN163" s="365"/>
      <c r="BO163" s="365"/>
      <c r="BP163" s="365"/>
      <c r="BQ163" s="365"/>
      <c r="BR163" s="365"/>
      <c r="BS163" s="365" t="s">
        <v>164</v>
      </c>
      <c r="BT163" s="365"/>
      <c r="BU163" s="365"/>
      <c r="BV163" s="365"/>
      <c r="BW163" s="365"/>
      <c r="BX163" s="365"/>
      <c r="BY163" s="365"/>
      <c r="BZ163" s="365"/>
      <c r="CA163" s="365"/>
      <c r="CB163" s="365"/>
      <c r="CC163" s="365"/>
      <c r="CD163" s="365"/>
      <c r="CE163" s="365"/>
      <c r="CF163" s="365"/>
      <c r="CG163" s="365"/>
      <c r="CH163" s="365"/>
      <c r="CI163" s="366" t="n">
        <f aca="false">CI162</f>
        <v>745000</v>
      </c>
      <c r="CJ163" s="366"/>
      <c r="CK163" s="366"/>
      <c r="CL163" s="366"/>
      <c r="CM163" s="366"/>
      <c r="CN163" s="366"/>
      <c r="CO163" s="366"/>
      <c r="CP163" s="366"/>
      <c r="CQ163" s="366"/>
      <c r="CR163" s="366"/>
      <c r="CS163" s="366"/>
      <c r="CT163" s="366"/>
      <c r="CU163" s="366"/>
      <c r="CV163" s="366"/>
      <c r="CW163" s="366"/>
      <c r="CX163" s="366"/>
      <c r="CY163" s="366"/>
      <c r="CZ163" s="366"/>
    </row>
    <row r="164" s="362" customFormat="true" ht="12.75" hidden="false" customHeight="true" outlineLevel="0" collapsed="false">
      <c r="A164" s="373" t="s">
        <v>373</v>
      </c>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3"/>
      <c r="AY164" s="373"/>
      <c r="AZ164" s="373"/>
      <c r="BA164" s="373"/>
      <c r="BB164" s="373"/>
      <c r="BC164" s="365" t="s">
        <v>164</v>
      </c>
      <c r="BD164" s="365"/>
      <c r="BE164" s="365"/>
      <c r="BF164" s="365"/>
      <c r="BG164" s="365"/>
      <c r="BH164" s="365"/>
      <c r="BI164" s="365"/>
      <c r="BJ164" s="365"/>
      <c r="BK164" s="365"/>
      <c r="BL164" s="365"/>
      <c r="BM164" s="365"/>
      <c r="BN164" s="365"/>
      <c r="BO164" s="365"/>
      <c r="BP164" s="365"/>
      <c r="BQ164" s="365"/>
      <c r="BR164" s="365"/>
      <c r="BS164" s="365" t="s">
        <v>164</v>
      </c>
      <c r="BT164" s="365"/>
      <c r="BU164" s="365"/>
      <c r="BV164" s="365"/>
      <c r="BW164" s="365"/>
      <c r="BX164" s="365"/>
      <c r="BY164" s="365"/>
      <c r="BZ164" s="365"/>
      <c r="CA164" s="365"/>
      <c r="CB164" s="365"/>
      <c r="CC164" s="365"/>
      <c r="CD164" s="365"/>
      <c r="CE164" s="365"/>
      <c r="CF164" s="365"/>
      <c r="CG164" s="365"/>
      <c r="CH164" s="365"/>
      <c r="CI164" s="366" t="n">
        <f aca="false">CI163</f>
        <v>745000</v>
      </c>
      <c r="CJ164" s="366"/>
      <c r="CK164" s="366"/>
      <c r="CL164" s="366"/>
      <c r="CM164" s="366"/>
      <c r="CN164" s="366"/>
      <c r="CO164" s="366"/>
      <c r="CP164" s="366"/>
      <c r="CQ164" s="366"/>
      <c r="CR164" s="366"/>
      <c r="CS164" s="366"/>
      <c r="CT164" s="366"/>
      <c r="CU164" s="366"/>
      <c r="CV164" s="366"/>
      <c r="CW164" s="366"/>
      <c r="CX164" s="366"/>
      <c r="CY164" s="366"/>
      <c r="CZ164" s="366"/>
    </row>
    <row r="165" s="357" customFormat="true" ht="15" hidden="false" customHeight="true" outlineLevel="0" collapsed="false">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351" t="n">
        <v>2027</v>
      </c>
      <c r="BE165" s="351"/>
      <c r="BF165" s="351"/>
      <c r="BG165" s="351"/>
      <c r="BH165" s="351"/>
      <c r="BI165" s="351"/>
      <c r="BJ165" s="351"/>
      <c r="BK165" s="351"/>
      <c r="BL165" s="351"/>
      <c r="BM165" s="239"/>
      <c r="BN165" s="239"/>
      <c r="BO165" s="239"/>
      <c r="BP165" s="239"/>
      <c r="BQ165" s="239"/>
      <c r="BR165" s="239"/>
      <c r="BS165" s="239"/>
      <c r="BT165" s="239"/>
      <c r="BU165" s="239"/>
      <c r="BV165" s="239"/>
      <c r="BW165" s="239"/>
      <c r="BX165" s="239"/>
      <c r="BY165" s="239"/>
      <c r="BZ165" s="239"/>
      <c r="CA165" s="239"/>
      <c r="CB165" s="239"/>
      <c r="CC165" s="239"/>
      <c r="CD165" s="239"/>
      <c r="CE165" s="239"/>
      <c r="CF165" s="239"/>
      <c r="CG165" s="239"/>
      <c r="CH165" s="239"/>
      <c r="CI165" s="239"/>
      <c r="CJ165" s="239"/>
      <c r="CK165" s="239"/>
      <c r="CL165" s="239"/>
      <c r="CM165" s="239"/>
      <c r="CN165" s="239"/>
      <c r="CO165" s="239"/>
      <c r="CP165" s="239"/>
      <c r="CQ165" s="239"/>
      <c r="CR165" s="239"/>
      <c r="CS165" s="239"/>
      <c r="CT165" s="239"/>
      <c r="CU165" s="239"/>
      <c r="CV165" s="239"/>
      <c r="CW165" s="239"/>
      <c r="CX165" s="239"/>
      <c r="CY165" s="239"/>
      <c r="CZ165" s="239"/>
    </row>
    <row r="166" s="244" customFormat="true" ht="14.25" hidden="true" customHeight="true" outlineLevel="0" collapsed="false">
      <c r="A166" s="301" t="s">
        <v>387</v>
      </c>
      <c r="B166" s="301"/>
      <c r="C166" s="301"/>
      <c r="D166" s="301"/>
      <c r="E166" s="301"/>
      <c r="F166" s="301"/>
      <c r="G166" s="301"/>
      <c r="H166" s="301" t="s">
        <v>38</v>
      </c>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1"/>
      <c r="AY166" s="301"/>
      <c r="AZ166" s="301"/>
      <c r="BA166" s="301"/>
      <c r="BB166" s="301"/>
      <c r="BC166" s="301" t="s">
        <v>541</v>
      </c>
      <c r="BD166" s="301"/>
      <c r="BE166" s="301"/>
      <c r="BF166" s="301"/>
      <c r="BG166" s="301"/>
      <c r="BH166" s="301"/>
      <c r="BI166" s="301"/>
      <c r="BJ166" s="301"/>
      <c r="BK166" s="301"/>
      <c r="BL166" s="301"/>
      <c r="BM166" s="301"/>
      <c r="BN166" s="301"/>
      <c r="BO166" s="301"/>
      <c r="BP166" s="301"/>
      <c r="BQ166" s="301"/>
      <c r="BR166" s="301"/>
      <c r="BS166" s="301" t="s">
        <v>542</v>
      </c>
      <c r="BT166" s="301"/>
      <c r="BU166" s="301"/>
      <c r="BV166" s="301"/>
      <c r="BW166" s="301"/>
      <c r="BX166" s="301"/>
      <c r="BY166" s="301"/>
      <c r="BZ166" s="301"/>
      <c r="CA166" s="301"/>
      <c r="CB166" s="301"/>
      <c r="CC166" s="301"/>
      <c r="CD166" s="301"/>
      <c r="CE166" s="301"/>
      <c r="CF166" s="301"/>
      <c r="CG166" s="301"/>
      <c r="CH166" s="301"/>
      <c r="CI166" s="301" t="s">
        <v>543</v>
      </c>
      <c r="CJ166" s="301"/>
      <c r="CK166" s="301"/>
      <c r="CL166" s="301"/>
      <c r="CM166" s="301"/>
      <c r="CN166" s="301"/>
      <c r="CO166" s="301"/>
      <c r="CP166" s="301"/>
      <c r="CQ166" s="301"/>
      <c r="CR166" s="301"/>
      <c r="CS166" s="301"/>
      <c r="CT166" s="301"/>
      <c r="CU166" s="301"/>
      <c r="CV166" s="301"/>
      <c r="CW166" s="301"/>
      <c r="CX166" s="301"/>
      <c r="CY166" s="301"/>
      <c r="CZ166" s="301"/>
    </row>
    <row r="167" s="244" customFormat="true" ht="10.5" hidden="true" customHeight="true" outlineLevel="0" collapsed="false">
      <c r="A167" s="354" t="n">
        <v>1</v>
      </c>
      <c r="B167" s="354"/>
      <c r="C167" s="354"/>
      <c r="D167" s="354"/>
      <c r="E167" s="354"/>
      <c r="F167" s="354"/>
      <c r="G167" s="354"/>
      <c r="H167" s="354" t="n">
        <v>2</v>
      </c>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c r="AV167" s="354"/>
      <c r="AW167" s="354"/>
      <c r="AX167" s="354"/>
      <c r="AY167" s="354"/>
      <c r="AZ167" s="354"/>
      <c r="BA167" s="354"/>
      <c r="BB167" s="354"/>
      <c r="BC167" s="354" t="n">
        <v>3</v>
      </c>
      <c r="BD167" s="354"/>
      <c r="BE167" s="354"/>
      <c r="BF167" s="354"/>
      <c r="BG167" s="354"/>
      <c r="BH167" s="354"/>
      <c r="BI167" s="354"/>
      <c r="BJ167" s="354"/>
      <c r="BK167" s="354"/>
      <c r="BL167" s="354"/>
      <c r="BM167" s="354"/>
      <c r="BN167" s="354"/>
      <c r="BO167" s="354"/>
      <c r="BP167" s="354"/>
      <c r="BQ167" s="354"/>
      <c r="BR167" s="354"/>
      <c r="BS167" s="354" t="n">
        <v>4</v>
      </c>
      <c r="BT167" s="354"/>
      <c r="BU167" s="354"/>
      <c r="BV167" s="354"/>
      <c r="BW167" s="354"/>
      <c r="BX167" s="354"/>
      <c r="BY167" s="354"/>
      <c r="BZ167" s="354"/>
      <c r="CA167" s="354"/>
      <c r="CB167" s="354"/>
      <c r="CC167" s="354"/>
      <c r="CD167" s="354"/>
      <c r="CE167" s="354"/>
      <c r="CF167" s="354"/>
      <c r="CG167" s="354"/>
      <c r="CH167" s="354"/>
      <c r="CI167" s="354" t="n">
        <v>5</v>
      </c>
      <c r="CJ167" s="354"/>
      <c r="CK167" s="354"/>
      <c r="CL167" s="354"/>
      <c r="CM167" s="354"/>
      <c r="CN167" s="354"/>
      <c r="CO167" s="354"/>
      <c r="CP167" s="354"/>
      <c r="CQ167" s="354"/>
      <c r="CR167" s="354"/>
      <c r="CS167" s="354"/>
      <c r="CT167" s="354"/>
      <c r="CU167" s="354"/>
      <c r="CV167" s="354"/>
      <c r="CW167" s="354"/>
      <c r="CX167" s="354"/>
      <c r="CY167" s="354"/>
      <c r="CZ167" s="354"/>
    </row>
    <row r="168" customFormat="false" ht="35.25" hidden="true" customHeight="true" outlineLevel="0" collapsed="false">
      <c r="A168" s="379" t="s">
        <v>536</v>
      </c>
      <c r="B168" s="379"/>
      <c r="C168" s="379"/>
      <c r="D168" s="379"/>
      <c r="E168" s="379"/>
      <c r="F168" s="379"/>
      <c r="G168" s="379"/>
      <c r="H168" s="379"/>
      <c r="I168" s="379"/>
      <c r="J168" s="379"/>
      <c r="K168" s="379"/>
      <c r="L168" s="379"/>
      <c r="M168" s="379"/>
      <c r="N168" s="379"/>
      <c r="O168" s="379"/>
      <c r="P168" s="379"/>
      <c r="Q168" s="379"/>
      <c r="R168" s="379"/>
      <c r="S168" s="379"/>
      <c r="T168" s="379"/>
      <c r="U168" s="379"/>
      <c r="V168" s="379"/>
      <c r="W168" s="379"/>
      <c r="X168" s="379"/>
      <c r="Y168" s="379"/>
      <c r="Z168" s="379"/>
      <c r="AA168" s="379"/>
      <c r="AB168" s="379"/>
      <c r="AC168" s="379"/>
      <c r="AD168" s="379"/>
      <c r="AE168" s="379"/>
      <c r="AF168" s="379"/>
      <c r="AG168" s="379"/>
      <c r="AH168" s="379"/>
      <c r="AI168" s="379"/>
      <c r="AJ168" s="379"/>
      <c r="AK168" s="379"/>
      <c r="AL168" s="379"/>
      <c r="AM168" s="379"/>
      <c r="AN168" s="379"/>
      <c r="AO168" s="379"/>
      <c r="AP168" s="379"/>
      <c r="AQ168" s="379"/>
      <c r="AR168" s="379"/>
      <c r="AS168" s="379"/>
      <c r="AT168" s="379"/>
      <c r="AU168" s="379"/>
      <c r="AV168" s="379"/>
      <c r="AW168" s="379"/>
      <c r="AX168" s="379"/>
      <c r="AY168" s="379"/>
      <c r="AZ168" s="379"/>
      <c r="BA168" s="379"/>
      <c r="BB168" s="379"/>
      <c r="BC168" s="379"/>
      <c r="BD168" s="379"/>
      <c r="BE168" s="379"/>
      <c r="BF168" s="379"/>
      <c r="BG168" s="379"/>
      <c r="BH168" s="379"/>
      <c r="BI168" s="379"/>
      <c r="BJ168" s="379"/>
      <c r="BK168" s="379"/>
      <c r="BL168" s="379"/>
      <c r="BM168" s="379"/>
      <c r="BN168" s="379"/>
      <c r="BO168" s="379"/>
      <c r="BP168" s="379"/>
      <c r="BQ168" s="379"/>
      <c r="BR168" s="379"/>
      <c r="BS168" s="379"/>
      <c r="BT168" s="379"/>
      <c r="BU168" s="379"/>
      <c r="BV168" s="379"/>
      <c r="BW168" s="379"/>
      <c r="BX168" s="379"/>
      <c r="BY168" s="379"/>
      <c r="BZ168" s="379"/>
      <c r="CA168" s="379"/>
      <c r="CB168" s="379"/>
      <c r="CC168" s="379"/>
      <c r="CD168" s="379"/>
      <c r="CE168" s="379"/>
      <c r="CF168" s="379"/>
      <c r="CG168" s="379"/>
      <c r="CH168" s="379"/>
      <c r="CI168" s="379"/>
      <c r="CJ168" s="379"/>
      <c r="CK168" s="379"/>
      <c r="CL168" s="379"/>
      <c r="CM168" s="379"/>
      <c r="CN168" s="379"/>
      <c r="CO168" s="379"/>
      <c r="CP168" s="379"/>
      <c r="CQ168" s="379"/>
      <c r="CR168" s="379"/>
      <c r="CS168" s="379"/>
      <c r="CT168" s="379"/>
      <c r="CU168" s="379"/>
      <c r="CV168" s="379"/>
      <c r="CW168" s="379"/>
      <c r="CX168" s="379"/>
      <c r="CY168" s="379"/>
      <c r="CZ168" s="379"/>
    </row>
    <row r="169" s="244" customFormat="true" ht="9.75" hidden="true" customHeight="true" outlineLevel="0" collapsed="false">
      <c r="A169" s="358" t="s">
        <v>154</v>
      </c>
      <c r="B169" s="358"/>
      <c r="C169" s="358"/>
      <c r="D169" s="358"/>
      <c r="E169" s="358"/>
      <c r="F169" s="358"/>
      <c r="G169" s="358"/>
      <c r="H169" s="359" t="s">
        <v>549</v>
      </c>
      <c r="I169" s="359"/>
      <c r="J169" s="359"/>
      <c r="K169" s="359"/>
      <c r="L169" s="359"/>
      <c r="M169" s="359"/>
      <c r="N169" s="359"/>
      <c r="O169" s="359"/>
      <c r="P169" s="359"/>
      <c r="Q169" s="359"/>
      <c r="R169" s="359"/>
      <c r="S169" s="359"/>
      <c r="T169" s="359"/>
      <c r="U169" s="359"/>
      <c r="V169" s="359"/>
      <c r="W169" s="359"/>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59"/>
      <c r="AZ169" s="359"/>
      <c r="BA169" s="359"/>
      <c r="BB169" s="359"/>
      <c r="BC169" s="360" t="n">
        <v>500</v>
      </c>
      <c r="BD169" s="360"/>
      <c r="BE169" s="360"/>
      <c r="BF169" s="360"/>
      <c r="BG169" s="360"/>
      <c r="BH169" s="360"/>
      <c r="BI169" s="360"/>
      <c r="BJ169" s="360"/>
      <c r="BK169" s="360"/>
      <c r="BL169" s="360"/>
      <c r="BM169" s="360"/>
      <c r="BN169" s="360"/>
      <c r="BO169" s="360"/>
      <c r="BP169" s="360"/>
      <c r="BQ169" s="360"/>
      <c r="BR169" s="360"/>
      <c r="BS169" s="363" t="n">
        <v>36</v>
      </c>
      <c r="BT169" s="363"/>
      <c r="BU169" s="363"/>
      <c r="BV169" s="363"/>
      <c r="BW169" s="363"/>
      <c r="BX169" s="363"/>
      <c r="BY169" s="363"/>
      <c r="BZ169" s="363"/>
      <c r="CA169" s="363"/>
      <c r="CB169" s="363"/>
      <c r="CC169" s="363"/>
      <c r="CD169" s="363"/>
      <c r="CE169" s="363"/>
      <c r="CF169" s="363"/>
      <c r="CG169" s="363"/>
      <c r="CH169" s="363"/>
      <c r="CI169" s="361" t="n">
        <f aca="false">BC169*BS169</f>
        <v>18000</v>
      </c>
      <c r="CJ169" s="361"/>
      <c r="CK169" s="361"/>
      <c r="CL169" s="361"/>
      <c r="CM169" s="361"/>
      <c r="CN169" s="361"/>
      <c r="CO169" s="361"/>
      <c r="CP169" s="361"/>
      <c r="CQ169" s="361"/>
      <c r="CR169" s="361"/>
      <c r="CS169" s="361"/>
      <c r="CT169" s="361"/>
      <c r="CU169" s="361"/>
      <c r="CV169" s="361"/>
      <c r="CW169" s="361"/>
      <c r="CX169" s="361"/>
      <c r="CY169" s="361"/>
      <c r="CZ169" s="361"/>
    </row>
    <row r="170" customFormat="false" ht="20.25" hidden="true" customHeight="true" outlineLevel="0" collapsed="false">
      <c r="A170" s="358" t="s">
        <v>155</v>
      </c>
      <c r="B170" s="358"/>
      <c r="C170" s="358"/>
      <c r="D170" s="358"/>
      <c r="E170" s="358"/>
      <c r="F170" s="358"/>
      <c r="G170" s="358"/>
      <c r="H170" s="359" t="s">
        <v>549</v>
      </c>
      <c r="I170" s="359"/>
      <c r="J170" s="359"/>
      <c r="K170" s="359"/>
      <c r="L170" s="359"/>
      <c r="M170" s="359"/>
      <c r="N170" s="359"/>
      <c r="O170" s="359"/>
      <c r="P170" s="359"/>
      <c r="Q170" s="359"/>
      <c r="R170" s="359"/>
      <c r="S170" s="359"/>
      <c r="T170" s="359"/>
      <c r="U170" s="359"/>
      <c r="V170" s="359"/>
      <c r="W170" s="359"/>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60" t="n">
        <v>1400</v>
      </c>
      <c r="BD170" s="360"/>
      <c r="BE170" s="360"/>
      <c r="BF170" s="360"/>
      <c r="BG170" s="360"/>
      <c r="BH170" s="360"/>
      <c r="BI170" s="360"/>
      <c r="BJ170" s="360"/>
      <c r="BK170" s="360"/>
      <c r="BL170" s="360"/>
      <c r="BM170" s="360"/>
      <c r="BN170" s="360"/>
      <c r="BO170" s="360"/>
      <c r="BP170" s="360"/>
      <c r="BQ170" s="360"/>
      <c r="BR170" s="360"/>
      <c r="BS170" s="363" t="n">
        <v>180</v>
      </c>
      <c r="BT170" s="363"/>
      <c r="BU170" s="363"/>
      <c r="BV170" s="363"/>
      <c r="BW170" s="363"/>
      <c r="BX170" s="363"/>
      <c r="BY170" s="363"/>
      <c r="BZ170" s="363"/>
      <c r="CA170" s="363"/>
      <c r="CB170" s="363"/>
      <c r="CC170" s="363"/>
      <c r="CD170" s="363"/>
      <c r="CE170" s="363"/>
      <c r="CF170" s="363"/>
      <c r="CG170" s="363"/>
      <c r="CH170" s="363"/>
      <c r="CI170" s="361" t="n">
        <f aca="false">BC170*BS170</f>
        <v>252000</v>
      </c>
      <c r="CJ170" s="361"/>
      <c r="CK170" s="361"/>
      <c r="CL170" s="361"/>
      <c r="CM170" s="361"/>
      <c r="CN170" s="361"/>
      <c r="CO170" s="361"/>
      <c r="CP170" s="361"/>
      <c r="CQ170" s="361"/>
      <c r="CR170" s="361"/>
      <c r="CS170" s="361"/>
      <c r="CT170" s="361"/>
      <c r="CU170" s="361"/>
      <c r="CV170" s="361"/>
      <c r="CW170" s="361"/>
      <c r="CX170" s="361"/>
      <c r="CY170" s="361"/>
      <c r="CZ170" s="361"/>
    </row>
    <row r="171" s="353" customFormat="true" ht="14.25" hidden="true" customHeight="true" outlineLevel="0" collapsed="false">
      <c r="A171" s="358" t="s">
        <v>154</v>
      </c>
      <c r="B171" s="358"/>
      <c r="C171" s="358"/>
      <c r="D171" s="358"/>
      <c r="E171" s="358"/>
      <c r="F171" s="358"/>
      <c r="G171" s="358"/>
      <c r="H171" s="359" t="s">
        <v>549</v>
      </c>
      <c r="I171" s="359"/>
      <c r="J171" s="359"/>
      <c r="K171" s="359"/>
      <c r="L171" s="359"/>
      <c r="M171" s="359"/>
      <c r="N171" s="359"/>
      <c r="O171" s="359"/>
      <c r="P171" s="359"/>
      <c r="Q171" s="359"/>
      <c r="R171" s="359"/>
      <c r="S171" s="359"/>
      <c r="T171" s="359"/>
      <c r="U171" s="359"/>
      <c r="V171" s="359"/>
      <c r="W171" s="359"/>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60" t="n">
        <v>3000</v>
      </c>
      <c r="BD171" s="360"/>
      <c r="BE171" s="360"/>
      <c r="BF171" s="360"/>
      <c r="BG171" s="360"/>
      <c r="BH171" s="360"/>
      <c r="BI171" s="360"/>
      <c r="BJ171" s="360"/>
      <c r="BK171" s="360"/>
      <c r="BL171" s="360"/>
      <c r="BM171" s="360"/>
      <c r="BN171" s="360"/>
      <c r="BO171" s="360"/>
      <c r="BP171" s="360"/>
      <c r="BQ171" s="360"/>
      <c r="BR171" s="360"/>
      <c r="BS171" s="363" t="n">
        <v>480</v>
      </c>
      <c r="BT171" s="363"/>
      <c r="BU171" s="363"/>
      <c r="BV171" s="363"/>
      <c r="BW171" s="363"/>
      <c r="BX171" s="363"/>
      <c r="BY171" s="363"/>
      <c r="BZ171" s="363"/>
      <c r="CA171" s="363"/>
      <c r="CB171" s="363"/>
      <c r="CC171" s="363"/>
      <c r="CD171" s="363"/>
      <c r="CE171" s="363"/>
      <c r="CF171" s="363"/>
      <c r="CG171" s="363"/>
      <c r="CH171" s="363"/>
      <c r="CI171" s="361" t="n">
        <f aca="false">BC171*BS171</f>
        <v>1440000</v>
      </c>
      <c r="CJ171" s="361"/>
      <c r="CK171" s="361"/>
      <c r="CL171" s="361"/>
      <c r="CM171" s="361"/>
      <c r="CN171" s="361"/>
      <c r="CO171" s="361"/>
      <c r="CP171" s="361"/>
      <c r="CQ171" s="361"/>
      <c r="CR171" s="361"/>
      <c r="CS171" s="361"/>
      <c r="CT171" s="361"/>
      <c r="CU171" s="361"/>
      <c r="CV171" s="361"/>
      <c r="CW171" s="361"/>
      <c r="CX171" s="361"/>
      <c r="CY171" s="361"/>
      <c r="CZ171" s="361"/>
    </row>
    <row r="172" s="355" customFormat="true" ht="42.75" hidden="true" customHeight="true" outlineLevel="0" collapsed="false">
      <c r="A172" s="358" t="s">
        <v>156</v>
      </c>
      <c r="B172" s="358"/>
      <c r="C172" s="358"/>
      <c r="D172" s="358"/>
      <c r="E172" s="358"/>
      <c r="F172" s="358"/>
      <c r="G172" s="358"/>
      <c r="H172" s="359" t="s">
        <v>550</v>
      </c>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60" t="n">
        <v>200</v>
      </c>
      <c r="BD172" s="360"/>
      <c r="BE172" s="360"/>
      <c r="BF172" s="360"/>
      <c r="BG172" s="360"/>
      <c r="BH172" s="360"/>
      <c r="BI172" s="360"/>
      <c r="BJ172" s="360"/>
      <c r="BK172" s="360"/>
      <c r="BL172" s="360"/>
      <c r="BM172" s="360"/>
      <c r="BN172" s="360"/>
      <c r="BO172" s="360"/>
      <c r="BP172" s="360"/>
      <c r="BQ172" s="360"/>
      <c r="BR172" s="360"/>
      <c r="BS172" s="360" t="n">
        <v>2</v>
      </c>
      <c r="BT172" s="360"/>
      <c r="BU172" s="360"/>
      <c r="BV172" s="360"/>
      <c r="BW172" s="360"/>
      <c r="BX172" s="360"/>
      <c r="BY172" s="360"/>
      <c r="BZ172" s="360"/>
      <c r="CA172" s="360"/>
      <c r="CB172" s="360"/>
      <c r="CC172" s="360"/>
      <c r="CD172" s="360"/>
      <c r="CE172" s="360"/>
      <c r="CF172" s="360"/>
      <c r="CG172" s="360"/>
      <c r="CH172" s="360"/>
      <c r="CI172" s="361" t="n">
        <f aca="false">BC172*BS172</f>
        <v>400</v>
      </c>
      <c r="CJ172" s="361"/>
      <c r="CK172" s="361"/>
      <c r="CL172" s="361"/>
      <c r="CM172" s="361"/>
      <c r="CN172" s="361"/>
      <c r="CO172" s="361"/>
      <c r="CP172" s="361"/>
      <c r="CQ172" s="361"/>
      <c r="CR172" s="361"/>
      <c r="CS172" s="361"/>
      <c r="CT172" s="361"/>
      <c r="CU172" s="361"/>
      <c r="CV172" s="361"/>
      <c r="CW172" s="361"/>
      <c r="CX172" s="361"/>
      <c r="CY172" s="361"/>
      <c r="CZ172" s="361"/>
    </row>
    <row r="173" s="362" customFormat="true" ht="15" hidden="true" customHeight="true" outlineLevel="0" collapsed="false">
      <c r="A173" s="358" t="s">
        <v>156</v>
      </c>
      <c r="B173" s="358"/>
      <c r="C173" s="358"/>
      <c r="D173" s="358"/>
      <c r="E173" s="358"/>
      <c r="F173" s="358"/>
      <c r="G173" s="358"/>
      <c r="H173" s="359" t="s">
        <v>550</v>
      </c>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60" t="n">
        <v>500</v>
      </c>
      <c r="BD173" s="360"/>
      <c r="BE173" s="360"/>
      <c r="BF173" s="360"/>
      <c r="BG173" s="360"/>
      <c r="BH173" s="360"/>
      <c r="BI173" s="360"/>
      <c r="BJ173" s="360"/>
      <c r="BK173" s="360"/>
      <c r="BL173" s="360"/>
      <c r="BM173" s="360"/>
      <c r="BN173" s="360"/>
      <c r="BO173" s="360"/>
      <c r="BP173" s="360"/>
      <c r="BQ173" s="360"/>
      <c r="BR173" s="360"/>
      <c r="BS173" s="360" t="n">
        <v>5</v>
      </c>
      <c r="BT173" s="360"/>
      <c r="BU173" s="360"/>
      <c r="BV173" s="360"/>
      <c r="BW173" s="360"/>
      <c r="BX173" s="360"/>
      <c r="BY173" s="360"/>
      <c r="BZ173" s="360"/>
      <c r="CA173" s="360"/>
      <c r="CB173" s="360"/>
      <c r="CC173" s="360"/>
      <c r="CD173" s="360"/>
      <c r="CE173" s="360"/>
      <c r="CF173" s="360"/>
      <c r="CG173" s="360"/>
      <c r="CH173" s="360"/>
      <c r="CI173" s="361" t="n">
        <f aca="false">BC173*BS173</f>
        <v>2500</v>
      </c>
      <c r="CJ173" s="361"/>
      <c r="CK173" s="361"/>
      <c r="CL173" s="361"/>
      <c r="CM173" s="361"/>
      <c r="CN173" s="361"/>
      <c r="CO173" s="361"/>
      <c r="CP173" s="361"/>
      <c r="CQ173" s="361"/>
      <c r="CR173" s="361"/>
      <c r="CS173" s="361"/>
      <c r="CT173" s="361"/>
      <c r="CU173" s="361"/>
      <c r="CV173" s="361"/>
      <c r="CW173" s="361"/>
      <c r="CX173" s="361"/>
      <c r="CY173" s="361"/>
      <c r="CZ173" s="361"/>
    </row>
    <row r="174" s="362" customFormat="true" ht="15" hidden="true" customHeight="true" outlineLevel="0" collapsed="false">
      <c r="A174" s="358" t="s">
        <v>157</v>
      </c>
      <c r="B174" s="358"/>
      <c r="C174" s="358"/>
      <c r="D174" s="358"/>
      <c r="E174" s="358"/>
      <c r="F174" s="358"/>
      <c r="G174" s="358"/>
      <c r="H174" s="359" t="s">
        <v>550</v>
      </c>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359"/>
      <c r="AY174" s="359"/>
      <c r="AZ174" s="359"/>
      <c r="BA174" s="359"/>
      <c r="BB174" s="359"/>
      <c r="BC174" s="361" t="n">
        <v>93334.78</v>
      </c>
      <c r="BD174" s="361"/>
      <c r="BE174" s="361"/>
      <c r="BF174" s="361"/>
      <c r="BG174" s="361"/>
      <c r="BH174" s="361"/>
      <c r="BI174" s="361"/>
      <c r="BJ174" s="361"/>
      <c r="BK174" s="361"/>
      <c r="BL174" s="361"/>
      <c r="BM174" s="361"/>
      <c r="BN174" s="361"/>
      <c r="BO174" s="361"/>
      <c r="BP174" s="361"/>
      <c r="BQ174" s="361"/>
      <c r="BR174" s="361"/>
      <c r="BS174" s="360" t="n">
        <v>5</v>
      </c>
      <c r="BT174" s="360"/>
      <c r="BU174" s="360"/>
      <c r="BV174" s="360"/>
      <c r="BW174" s="360"/>
      <c r="BX174" s="360"/>
      <c r="BY174" s="360"/>
      <c r="BZ174" s="360"/>
      <c r="CA174" s="360"/>
      <c r="CB174" s="360"/>
      <c r="CC174" s="360"/>
      <c r="CD174" s="360"/>
      <c r="CE174" s="360"/>
      <c r="CF174" s="360"/>
      <c r="CG174" s="360"/>
      <c r="CH174" s="360"/>
      <c r="CI174" s="361" t="n">
        <f aca="false">BC174*BS174</f>
        <v>466673.9</v>
      </c>
      <c r="CJ174" s="361"/>
      <c r="CK174" s="361"/>
      <c r="CL174" s="361"/>
      <c r="CM174" s="361"/>
      <c r="CN174" s="361"/>
      <c r="CO174" s="361"/>
      <c r="CP174" s="361"/>
      <c r="CQ174" s="361"/>
      <c r="CR174" s="361"/>
      <c r="CS174" s="361"/>
      <c r="CT174" s="361"/>
      <c r="CU174" s="361"/>
      <c r="CV174" s="361"/>
      <c r="CW174" s="361"/>
      <c r="CX174" s="361"/>
      <c r="CY174" s="361"/>
      <c r="CZ174" s="361"/>
    </row>
    <row r="175" s="362" customFormat="true" ht="15" hidden="true" customHeight="true" outlineLevel="0" collapsed="false">
      <c r="A175" s="373" t="s">
        <v>516</v>
      </c>
      <c r="B175" s="373"/>
      <c r="C175" s="373"/>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3"/>
      <c r="AW175" s="373"/>
      <c r="AX175" s="373"/>
      <c r="AY175" s="373"/>
      <c r="AZ175" s="373"/>
      <c r="BA175" s="373"/>
      <c r="BB175" s="373"/>
      <c r="BC175" s="365" t="s">
        <v>164</v>
      </c>
      <c r="BD175" s="365"/>
      <c r="BE175" s="365"/>
      <c r="BF175" s="365"/>
      <c r="BG175" s="365"/>
      <c r="BH175" s="365"/>
      <c r="BI175" s="365"/>
      <c r="BJ175" s="365"/>
      <c r="BK175" s="365"/>
      <c r="BL175" s="365"/>
      <c r="BM175" s="365"/>
      <c r="BN175" s="365"/>
      <c r="BO175" s="365"/>
      <c r="BP175" s="365"/>
      <c r="BQ175" s="365"/>
      <c r="BR175" s="365"/>
      <c r="BS175" s="365" t="s">
        <v>164</v>
      </c>
      <c r="BT175" s="365"/>
      <c r="BU175" s="365"/>
      <c r="BV175" s="365"/>
      <c r="BW175" s="365"/>
      <c r="BX175" s="365"/>
      <c r="BY175" s="365"/>
      <c r="BZ175" s="365"/>
      <c r="CA175" s="365"/>
      <c r="CB175" s="365"/>
      <c r="CC175" s="365"/>
      <c r="CD175" s="365"/>
      <c r="CE175" s="365"/>
      <c r="CF175" s="365"/>
      <c r="CG175" s="365"/>
      <c r="CH175" s="365"/>
      <c r="CI175" s="366" t="n">
        <f aca="false">CI169+CI170+CI171+CI172+CI173+CI174</f>
        <v>2179573.9</v>
      </c>
      <c r="CJ175" s="366"/>
      <c r="CK175" s="366"/>
      <c r="CL175" s="366"/>
      <c r="CM175" s="366"/>
      <c r="CN175" s="366"/>
      <c r="CO175" s="366"/>
      <c r="CP175" s="366"/>
      <c r="CQ175" s="366"/>
      <c r="CR175" s="366"/>
      <c r="CS175" s="366"/>
      <c r="CT175" s="366"/>
      <c r="CU175" s="366"/>
      <c r="CV175" s="366"/>
      <c r="CW175" s="366"/>
      <c r="CX175" s="366"/>
      <c r="CY175" s="366"/>
      <c r="CZ175" s="366"/>
    </row>
    <row r="176" s="362" customFormat="true" ht="15" hidden="true" customHeight="true" outlineLevel="0" collapsed="false">
      <c r="A176" s="373" t="s">
        <v>373</v>
      </c>
      <c r="B176" s="373"/>
      <c r="C176" s="373"/>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373"/>
      <c r="AN176" s="373"/>
      <c r="AO176" s="373"/>
      <c r="AP176" s="373"/>
      <c r="AQ176" s="373"/>
      <c r="AR176" s="373"/>
      <c r="AS176" s="373"/>
      <c r="AT176" s="373"/>
      <c r="AU176" s="373"/>
      <c r="AV176" s="373"/>
      <c r="AW176" s="373"/>
      <c r="AX176" s="373"/>
      <c r="AY176" s="373"/>
      <c r="AZ176" s="373"/>
      <c r="BA176" s="373"/>
      <c r="BB176" s="373"/>
      <c r="BC176" s="365" t="s">
        <v>164</v>
      </c>
      <c r="BD176" s="365"/>
      <c r="BE176" s="365"/>
      <c r="BF176" s="365"/>
      <c r="BG176" s="365"/>
      <c r="BH176" s="365"/>
      <c r="BI176" s="365"/>
      <c r="BJ176" s="365"/>
      <c r="BK176" s="365"/>
      <c r="BL176" s="365"/>
      <c r="BM176" s="365"/>
      <c r="BN176" s="365"/>
      <c r="BO176" s="365"/>
      <c r="BP176" s="365"/>
      <c r="BQ176" s="365"/>
      <c r="BR176" s="365"/>
      <c r="BS176" s="365" t="s">
        <v>164</v>
      </c>
      <c r="BT176" s="365"/>
      <c r="BU176" s="365"/>
      <c r="BV176" s="365"/>
      <c r="BW176" s="365"/>
      <c r="BX176" s="365"/>
      <c r="BY176" s="365"/>
      <c r="BZ176" s="365"/>
      <c r="CA176" s="365"/>
      <c r="CB176" s="365"/>
      <c r="CC176" s="365"/>
      <c r="CD176" s="365"/>
      <c r="CE176" s="365"/>
      <c r="CF176" s="365"/>
      <c r="CG176" s="365"/>
      <c r="CH176" s="365"/>
      <c r="CI176" s="366" t="n">
        <f aca="false">CI175</f>
        <v>2179573.9</v>
      </c>
      <c r="CJ176" s="366"/>
      <c r="CK176" s="366"/>
      <c r="CL176" s="366"/>
      <c r="CM176" s="366"/>
      <c r="CN176" s="366"/>
      <c r="CO176" s="366"/>
      <c r="CP176" s="366"/>
      <c r="CQ176" s="366"/>
      <c r="CR176" s="366"/>
      <c r="CS176" s="366"/>
      <c r="CT176" s="366"/>
      <c r="CU176" s="366"/>
      <c r="CV176" s="366"/>
      <c r="CW176" s="366"/>
      <c r="CX176" s="366"/>
      <c r="CY176" s="366"/>
      <c r="CZ176" s="366"/>
    </row>
    <row r="177" s="357" customFormat="true" ht="34.5" hidden="false" customHeight="true" outlineLevel="0" collapsed="false">
      <c r="A177" s="301" t="s">
        <v>387</v>
      </c>
      <c r="B177" s="301"/>
      <c r="C177" s="301"/>
      <c r="D177" s="301"/>
      <c r="E177" s="301"/>
      <c r="F177" s="301"/>
      <c r="G177" s="301"/>
      <c r="H177" s="301" t="s">
        <v>38</v>
      </c>
      <c r="I177" s="301"/>
      <c r="J177" s="301"/>
      <c r="K177" s="301"/>
      <c r="L177" s="301"/>
      <c r="M177" s="301"/>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1"/>
      <c r="AR177" s="301"/>
      <c r="AS177" s="301"/>
      <c r="AT177" s="301"/>
      <c r="AU177" s="301"/>
      <c r="AV177" s="301"/>
      <c r="AW177" s="301"/>
      <c r="AX177" s="301"/>
      <c r="AY177" s="301"/>
      <c r="AZ177" s="301"/>
      <c r="BA177" s="301"/>
      <c r="BB177" s="301"/>
      <c r="BC177" s="301" t="s">
        <v>541</v>
      </c>
      <c r="BD177" s="301"/>
      <c r="BE177" s="301"/>
      <c r="BF177" s="301"/>
      <c r="BG177" s="301"/>
      <c r="BH177" s="301"/>
      <c r="BI177" s="301"/>
      <c r="BJ177" s="301"/>
      <c r="BK177" s="301"/>
      <c r="BL177" s="301"/>
      <c r="BM177" s="301"/>
      <c r="BN177" s="301"/>
      <c r="BO177" s="301"/>
      <c r="BP177" s="301"/>
      <c r="BQ177" s="301"/>
      <c r="BR177" s="301"/>
      <c r="BS177" s="301" t="s">
        <v>542</v>
      </c>
      <c r="BT177" s="301"/>
      <c r="BU177" s="301"/>
      <c r="BV177" s="301"/>
      <c r="BW177" s="301"/>
      <c r="BX177" s="301"/>
      <c r="BY177" s="301"/>
      <c r="BZ177" s="301"/>
      <c r="CA177" s="301"/>
      <c r="CB177" s="301"/>
      <c r="CC177" s="301"/>
      <c r="CD177" s="301"/>
      <c r="CE177" s="301"/>
      <c r="CF177" s="301"/>
      <c r="CG177" s="301"/>
      <c r="CH177" s="301"/>
      <c r="CI177" s="301" t="s">
        <v>543</v>
      </c>
      <c r="CJ177" s="301"/>
      <c r="CK177" s="301"/>
      <c r="CL177" s="301"/>
      <c r="CM177" s="301"/>
      <c r="CN177" s="301"/>
      <c r="CO177" s="301"/>
      <c r="CP177" s="301"/>
      <c r="CQ177" s="301"/>
      <c r="CR177" s="301"/>
      <c r="CS177" s="301"/>
      <c r="CT177" s="301"/>
      <c r="CU177" s="301"/>
      <c r="CV177" s="301"/>
      <c r="CW177" s="301"/>
      <c r="CX177" s="301"/>
      <c r="CY177" s="301"/>
      <c r="CZ177" s="301"/>
    </row>
    <row r="178" s="357" customFormat="true" ht="15" hidden="false" customHeight="true" outlineLevel="0" collapsed="false">
      <c r="A178" s="354" t="n">
        <v>1</v>
      </c>
      <c r="B178" s="354"/>
      <c r="C178" s="354"/>
      <c r="D178" s="354"/>
      <c r="E178" s="354"/>
      <c r="F178" s="354"/>
      <c r="G178" s="354"/>
      <c r="H178" s="354" t="n">
        <v>2</v>
      </c>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4"/>
      <c r="AY178" s="354"/>
      <c r="AZ178" s="354"/>
      <c r="BA178" s="354"/>
      <c r="BB178" s="354"/>
      <c r="BC178" s="354" t="n">
        <v>3</v>
      </c>
      <c r="BD178" s="354"/>
      <c r="BE178" s="354"/>
      <c r="BF178" s="354"/>
      <c r="BG178" s="354"/>
      <c r="BH178" s="354"/>
      <c r="BI178" s="354"/>
      <c r="BJ178" s="354"/>
      <c r="BK178" s="354"/>
      <c r="BL178" s="354"/>
      <c r="BM178" s="354"/>
      <c r="BN178" s="354"/>
      <c r="BO178" s="354"/>
      <c r="BP178" s="354"/>
      <c r="BQ178" s="354"/>
      <c r="BR178" s="354"/>
      <c r="BS178" s="354" t="n">
        <v>4</v>
      </c>
      <c r="BT178" s="354"/>
      <c r="BU178" s="354"/>
      <c r="BV178" s="354"/>
      <c r="BW178" s="354"/>
      <c r="BX178" s="354"/>
      <c r="BY178" s="354"/>
      <c r="BZ178" s="354"/>
      <c r="CA178" s="354"/>
      <c r="CB178" s="354"/>
      <c r="CC178" s="354"/>
      <c r="CD178" s="354"/>
      <c r="CE178" s="354"/>
      <c r="CF178" s="354"/>
      <c r="CG178" s="354"/>
      <c r="CH178" s="354"/>
      <c r="CI178" s="354" t="n">
        <v>5</v>
      </c>
      <c r="CJ178" s="354"/>
      <c r="CK178" s="354"/>
      <c r="CL178" s="354"/>
      <c r="CM178" s="354"/>
      <c r="CN178" s="354"/>
      <c r="CO178" s="354"/>
      <c r="CP178" s="354"/>
      <c r="CQ178" s="354"/>
      <c r="CR178" s="354"/>
      <c r="CS178" s="354"/>
      <c r="CT178" s="354"/>
      <c r="CU178" s="354"/>
      <c r="CV178" s="354"/>
      <c r="CW178" s="354"/>
      <c r="CX178" s="354"/>
      <c r="CY178" s="354"/>
      <c r="CZ178" s="354"/>
    </row>
    <row r="179" s="353" customFormat="true" ht="18.75" hidden="false" customHeight="true" outlineLevel="0" collapsed="false">
      <c r="A179" s="379" t="s">
        <v>547</v>
      </c>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379"/>
      <c r="AY179" s="379"/>
      <c r="AZ179" s="379"/>
      <c r="BA179" s="379"/>
      <c r="BB179" s="379"/>
      <c r="BC179" s="379"/>
      <c r="BD179" s="379"/>
      <c r="BE179" s="379"/>
      <c r="BF179" s="379"/>
      <c r="BG179" s="379"/>
      <c r="BH179" s="379"/>
      <c r="BI179" s="379"/>
      <c r="BJ179" s="379"/>
      <c r="BK179" s="379"/>
      <c r="BL179" s="379"/>
      <c r="BM179" s="379"/>
      <c r="BN179" s="379"/>
      <c r="BO179" s="379"/>
      <c r="BP179" s="379"/>
      <c r="BQ179" s="379"/>
      <c r="BR179" s="379"/>
      <c r="BS179" s="379"/>
      <c r="BT179" s="379"/>
      <c r="BU179" s="379"/>
      <c r="BV179" s="379"/>
      <c r="BW179" s="379"/>
      <c r="BX179" s="379"/>
      <c r="BY179" s="379"/>
      <c r="BZ179" s="379"/>
      <c r="CA179" s="379"/>
      <c r="CB179" s="379"/>
      <c r="CC179" s="379"/>
      <c r="CD179" s="379"/>
      <c r="CE179" s="379"/>
      <c r="CF179" s="379"/>
      <c r="CG179" s="379"/>
      <c r="CH179" s="379"/>
      <c r="CI179" s="379"/>
      <c r="CJ179" s="379"/>
      <c r="CK179" s="379"/>
      <c r="CL179" s="379"/>
      <c r="CM179" s="379"/>
      <c r="CN179" s="379"/>
      <c r="CO179" s="379"/>
      <c r="CP179" s="379"/>
      <c r="CQ179" s="379"/>
      <c r="CR179" s="379"/>
      <c r="CS179" s="379"/>
      <c r="CT179" s="379"/>
      <c r="CU179" s="379"/>
      <c r="CV179" s="379"/>
      <c r="CW179" s="379"/>
      <c r="CX179" s="379"/>
      <c r="CY179" s="379"/>
      <c r="CZ179" s="379"/>
    </row>
    <row r="180" s="355" customFormat="true" ht="42.75" hidden="false" customHeight="true" outlineLevel="0" collapsed="false">
      <c r="A180" s="358" t="s">
        <v>154</v>
      </c>
      <c r="B180" s="358"/>
      <c r="C180" s="358"/>
      <c r="D180" s="358"/>
      <c r="E180" s="358"/>
      <c r="F180" s="358"/>
      <c r="G180" s="358"/>
      <c r="H180" s="359" t="s">
        <v>548</v>
      </c>
      <c r="I180" s="359"/>
      <c r="J180" s="359"/>
      <c r="K180" s="359"/>
      <c r="L180" s="359"/>
      <c r="M180" s="359"/>
      <c r="N180" s="359"/>
      <c r="O180" s="359"/>
      <c r="P180" s="359"/>
      <c r="Q180" s="359"/>
      <c r="R180" s="359"/>
      <c r="S180" s="359"/>
      <c r="T180" s="359"/>
      <c r="U180" s="359"/>
      <c r="V180" s="359"/>
      <c r="W180" s="359"/>
      <c r="X180" s="359"/>
      <c r="Y180" s="359"/>
      <c r="Z180" s="359"/>
      <c r="AA180" s="359"/>
      <c r="AB180" s="359"/>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359"/>
      <c r="AY180" s="359"/>
      <c r="AZ180" s="359"/>
      <c r="BA180" s="359"/>
      <c r="BB180" s="359"/>
      <c r="BC180" s="361" t="n">
        <v>500</v>
      </c>
      <c r="BD180" s="361"/>
      <c r="BE180" s="361"/>
      <c r="BF180" s="361"/>
      <c r="BG180" s="361"/>
      <c r="BH180" s="361"/>
      <c r="BI180" s="361"/>
      <c r="BJ180" s="361"/>
      <c r="BK180" s="361"/>
      <c r="BL180" s="361"/>
      <c r="BM180" s="361"/>
      <c r="BN180" s="361"/>
      <c r="BO180" s="361"/>
      <c r="BP180" s="361"/>
      <c r="BQ180" s="361"/>
      <c r="BR180" s="361"/>
      <c r="BS180" s="360" t="n">
        <v>1490</v>
      </c>
      <c r="BT180" s="360"/>
      <c r="BU180" s="360"/>
      <c r="BV180" s="360"/>
      <c r="BW180" s="360"/>
      <c r="BX180" s="360"/>
      <c r="BY180" s="360"/>
      <c r="BZ180" s="360"/>
      <c r="CA180" s="360"/>
      <c r="CB180" s="360"/>
      <c r="CC180" s="360"/>
      <c r="CD180" s="360"/>
      <c r="CE180" s="360"/>
      <c r="CF180" s="360"/>
      <c r="CG180" s="360"/>
      <c r="CH180" s="360"/>
      <c r="CI180" s="361" t="n">
        <f aca="false">BC180*BS180</f>
        <v>745000</v>
      </c>
      <c r="CJ180" s="361"/>
      <c r="CK180" s="361"/>
      <c r="CL180" s="361"/>
      <c r="CM180" s="361"/>
      <c r="CN180" s="361"/>
      <c r="CO180" s="361"/>
      <c r="CP180" s="361"/>
      <c r="CQ180" s="361"/>
      <c r="CR180" s="361"/>
      <c r="CS180" s="361"/>
      <c r="CT180" s="361"/>
      <c r="CU180" s="361"/>
      <c r="CV180" s="361"/>
      <c r="CW180" s="361"/>
      <c r="CX180" s="361"/>
      <c r="CY180" s="361"/>
      <c r="CZ180" s="361"/>
    </row>
    <row r="181" s="362" customFormat="true" ht="15" hidden="false" customHeight="true" outlineLevel="0" collapsed="false">
      <c r="A181" s="373" t="s">
        <v>516</v>
      </c>
      <c r="B181" s="373"/>
      <c r="C181" s="373"/>
      <c r="D181" s="373"/>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373"/>
      <c r="AC181" s="373"/>
      <c r="AD181" s="373"/>
      <c r="AE181" s="373"/>
      <c r="AF181" s="373"/>
      <c r="AG181" s="373"/>
      <c r="AH181" s="373"/>
      <c r="AI181" s="373"/>
      <c r="AJ181" s="373"/>
      <c r="AK181" s="373"/>
      <c r="AL181" s="373"/>
      <c r="AM181" s="373"/>
      <c r="AN181" s="373"/>
      <c r="AO181" s="373"/>
      <c r="AP181" s="373"/>
      <c r="AQ181" s="373"/>
      <c r="AR181" s="373"/>
      <c r="AS181" s="373"/>
      <c r="AT181" s="373"/>
      <c r="AU181" s="373"/>
      <c r="AV181" s="373"/>
      <c r="AW181" s="373"/>
      <c r="AX181" s="373"/>
      <c r="AY181" s="373"/>
      <c r="AZ181" s="373"/>
      <c r="BA181" s="373"/>
      <c r="BB181" s="373"/>
      <c r="BC181" s="365" t="s">
        <v>164</v>
      </c>
      <c r="BD181" s="365"/>
      <c r="BE181" s="365"/>
      <c r="BF181" s="365"/>
      <c r="BG181" s="365"/>
      <c r="BH181" s="365"/>
      <c r="BI181" s="365"/>
      <c r="BJ181" s="365"/>
      <c r="BK181" s="365"/>
      <c r="BL181" s="365"/>
      <c r="BM181" s="365"/>
      <c r="BN181" s="365"/>
      <c r="BO181" s="365"/>
      <c r="BP181" s="365"/>
      <c r="BQ181" s="365"/>
      <c r="BR181" s="365"/>
      <c r="BS181" s="365" t="s">
        <v>164</v>
      </c>
      <c r="BT181" s="365"/>
      <c r="BU181" s="365"/>
      <c r="BV181" s="365"/>
      <c r="BW181" s="365"/>
      <c r="BX181" s="365"/>
      <c r="BY181" s="365"/>
      <c r="BZ181" s="365"/>
      <c r="CA181" s="365"/>
      <c r="CB181" s="365"/>
      <c r="CC181" s="365"/>
      <c r="CD181" s="365"/>
      <c r="CE181" s="365"/>
      <c r="CF181" s="365"/>
      <c r="CG181" s="365"/>
      <c r="CH181" s="365"/>
      <c r="CI181" s="366" t="n">
        <f aca="false">CI180</f>
        <v>745000</v>
      </c>
      <c r="CJ181" s="366"/>
      <c r="CK181" s="366"/>
      <c r="CL181" s="366"/>
      <c r="CM181" s="366"/>
      <c r="CN181" s="366"/>
      <c r="CO181" s="366"/>
      <c r="CP181" s="366"/>
      <c r="CQ181" s="366"/>
      <c r="CR181" s="366"/>
      <c r="CS181" s="366"/>
      <c r="CT181" s="366"/>
      <c r="CU181" s="366"/>
      <c r="CV181" s="366"/>
      <c r="CW181" s="366"/>
      <c r="CX181" s="366"/>
      <c r="CY181" s="366"/>
      <c r="CZ181" s="366"/>
    </row>
    <row r="182" s="362" customFormat="true" ht="15" hidden="false" customHeight="true" outlineLevel="0" collapsed="false">
      <c r="A182" s="373" t="s">
        <v>373</v>
      </c>
      <c r="B182" s="373"/>
      <c r="C182" s="373"/>
      <c r="D182" s="373"/>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3"/>
      <c r="AY182" s="373"/>
      <c r="AZ182" s="373"/>
      <c r="BA182" s="373"/>
      <c r="BB182" s="373"/>
      <c r="BC182" s="365" t="s">
        <v>164</v>
      </c>
      <c r="BD182" s="365"/>
      <c r="BE182" s="365"/>
      <c r="BF182" s="365"/>
      <c r="BG182" s="365"/>
      <c r="BH182" s="365"/>
      <c r="BI182" s="365"/>
      <c r="BJ182" s="365"/>
      <c r="BK182" s="365"/>
      <c r="BL182" s="365"/>
      <c r="BM182" s="365"/>
      <c r="BN182" s="365"/>
      <c r="BO182" s="365"/>
      <c r="BP182" s="365"/>
      <c r="BQ182" s="365"/>
      <c r="BR182" s="365"/>
      <c r="BS182" s="365" t="s">
        <v>164</v>
      </c>
      <c r="BT182" s="365"/>
      <c r="BU182" s="365"/>
      <c r="BV182" s="365"/>
      <c r="BW182" s="365"/>
      <c r="BX182" s="365"/>
      <c r="BY182" s="365"/>
      <c r="BZ182" s="365"/>
      <c r="CA182" s="365"/>
      <c r="CB182" s="365"/>
      <c r="CC182" s="365"/>
      <c r="CD182" s="365"/>
      <c r="CE182" s="365"/>
      <c r="CF182" s="365"/>
      <c r="CG182" s="365"/>
      <c r="CH182" s="365"/>
      <c r="CI182" s="366" t="n">
        <f aca="false">CI181</f>
        <v>745000</v>
      </c>
      <c r="CJ182" s="366"/>
      <c r="CK182" s="366"/>
      <c r="CL182" s="366"/>
      <c r="CM182" s="366"/>
      <c r="CN182" s="366"/>
      <c r="CO182" s="366"/>
      <c r="CP182" s="366"/>
      <c r="CQ182" s="366"/>
      <c r="CR182" s="366"/>
      <c r="CS182" s="366"/>
      <c r="CT182" s="366"/>
      <c r="CU182" s="366"/>
      <c r="CV182" s="366"/>
      <c r="CW182" s="366"/>
      <c r="CX182" s="366"/>
      <c r="CY182" s="366"/>
      <c r="CZ182" s="366"/>
    </row>
    <row r="183" s="362" customFormat="true" ht="15" hidden="false" customHeight="true" outlineLevel="0" collapsed="false">
      <c r="A183" s="259" t="s">
        <v>551</v>
      </c>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c r="AZ183" s="259"/>
      <c r="BA183" s="259"/>
      <c r="BB183" s="259"/>
      <c r="BC183" s="259"/>
      <c r="BD183" s="259"/>
      <c r="BE183" s="259"/>
      <c r="BF183" s="259"/>
      <c r="BG183" s="259"/>
      <c r="BH183" s="259"/>
      <c r="BI183" s="259"/>
      <c r="BJ183" s="259"/>
      <c r="BK183" s="259"/>
      <c r="BL183" s="259"/>
      <c r="BM183" s="259"/>
      <c r="BN183" s="259"/>
      <c r="BO183" s="259"/>
      <c r="BP183" s="259"/>
      <c r="BQ183" s="259"/>
      <c r="BR183" s="259"/>
      <c r="BS183" s="259"/>
      <c r="BT183" s="259"/>
      <c r="BU183" s="259"/>
      <c r="BV183" s="259"/>
      <c r="BW183" s="259"/>
      <c r="BX183" s="259"/>
      <c r="BY183" s="259"/>
      <c r="BZ183" s="259"/>
      <c r="CA183" s="259"/>
      <c r="CB183" s="259"/>
      <c r="CC183" s="259"/>
      <c r="CD183" s="259"/>
      <c r="CE183" s="259"/>
      <c r="CF183" s="259"/>
      <c r="CG183" s="259"/>
      <c r="CH183" s="259"/>
      <c r="CI183" s="259"/>
      <c r="CJ183" s="259"/>
      <c r="CK183" s="259"/>
      <c r="CL183" s="259"/>
      <c r="CM183" s="259"/>
      <c r="CN183" s="259"/>
      <c r="CO183" s="259"/>
      <c r="CP183" s="259"/>
      <c r="CQ183" s="259"/>
      <c r="CR183" s="259"/>
      <c r="CS183" s="259"/>
      <c r="CT183" s="259"/>
      <c r="CU183" s="259"/>
      <c r="CV183" s="259"/>
      <c r="CW183" s="259"/>
      <c r="CX183" s="259"/>
      <c r="CY183" s="259"/>
      <c r="CZ183" s="259"/>
    </row>
    <row r="184" s="357" customFormat="true" ht="15" hidden="false" customHeight="true" outlineLevel="0" collapsed="false">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39"/>
      <c r="BW184" s="239"/>
      <c r="BX184" s="239"/>
      <c r="BY184" s="239"/>
      <c r="BZ184" s="239"/>
      <c r="CA184" s="239"/>
      <c r="CB184" s="239"/>
      <c r="CC184" s="239"/>
      <c r="CD184" s="239"/>
      <c r="CE184" s="239"/>
      <c r="CF184" s="239"/>
      <c r="CG184" s="239"/>
      <c r="CH184" s="239"/>
      <c r="CI184" s="239"/>
      <c r="CJ184" s="239"/>
      <c r="CK184" s="239"/>
      <c r="CL184" s="239"/>
      <c r="CM184" s="239"/>
      <c r="CN184" s="239"/>
      <c r="CO184" s="239"/>
      <c r="CP184" s="239"/>
      <c r="CQ184" s="239"/>
      <c r="CR184" s="239"/>
      <c r="CS184" s="239"/>
      <c r="CT184" s="239"/>
      <c r="CU184" s="239"/>
      <c r="CV184" s="239"/>
      <c r="CW184" s="239"/>
      <c r="CX184" s="239"/>
      <c r="CY184" s="239"/>
      <c r="CZ184" s="239"/>
    </row>
    <row r="185" s="357" customFormat="true" ht="15" hidden="false" customHeight="true" outlineLevel="0" collapsed="false">
      <c r="A185" s="244" t="s">
        <v>420</v>
      </c>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302" t="s">
        <v>191</v>
      </c>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c r="AS185" s="302"/>
      <c r="AT185" s="302"/>
      <c r="AU185" s="302"/>
      <c r="AV185" s="302"/>
      <c r="AW185" s="302"/>
      <c r="AX185" s="302"/>
      <c r="AY185" s="302"/>
      <c r="AZ185" s="302"/>
      <c r="BA185" s="302"/>
      <c r="BB185" s="302"/>
      <c r="BC185" s="302"/>
      <c r="BD185" s="302"/>
      <c r="BE185" s="302"/>
      <c r="BF185" s="302"/>
      <c r="BG185" s="302"/>
      <c r="BH185" s="302"/>
      <c r="BI185" s="302"/>
      <c r="BJ185" s="302"/>
      <c r="BK185" s="302"/>
      <c r="BL185" s="302"/>
      <c r="BM185" s="302"/>
      <c r="BN185" s="302"/>
      <c r="BO185" s="302"/>
      <c r="BP185" s="302"/>
      <c r="BQ185" s="302"/>
      <c r="BR185" s="302"/>
      <c r="BS185" s="302"/>
      <c r="BT185" s="302"/>
      <c r="BU185" s="302"/>
      <c r="BV185" s="302"/>
      <c r="BW185" s="302"/>
      <c r="BX185" s="302"/>
      <c r="BY185" s="302"/>
      <c r="BZ185" s="302"/>
      <c r="CA185" s="302"/>
      <c r="CB185" s="302"/>
      <c r="CC185" s="302"/>
      <c r="CD185" s="302"/>
      <c r="CE185" s="302"/>
      <c r="CF185" s="302"/>
      <c r="CG185" s="302"/>
      <c r="CH185" s="302"/>
      <c r="CI185" s="302"/>
      <c r="CJ185" s="302"/>
      <c r="CK185" s="302"/>
      <c r="CL185" s="302"/>
      <c r="CM185" s="302"/>
      <c r="CN185" s="302"/>
      <c r="CO185" s="302"/>
      <c r="CP185" s="302"/>
      <c r="CQ185" s="302"/>
      <c r="CR185" s="302"/>
      <c r="CS185" s="302"/>
      <c r="CT185" s="302"/>
      <c r="CU185" s="302"/>
      <c r="CV185" s="302"/>
      <c r="CW185" s="302"/>
      <c r="CX185" s="302"/>
      <c r="CY185" s="302"/>
      <c r="CZ185" s="302"/>
    </row>
    <row r="186" s="353" customFormat="true" ht="18.75" hidden="false" customHeight="true" outlineLevel="0" collapsed="false">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351" t="n">
        <v>2025</v>
      </c>
      <c r="BJ186" s="351"/>
      <c r="BK186" s="351"/>
      <c r="BL186" s="351"/>
      <c r="BM186" s="351"/>
      <c r="BN186" s="351"/>
      <c r="BO186" s="351"/>
      <c r="BP186" s="351"/>
      <c r="BQ186" s="351"/>
      <c r="BR186" s="351"/>
      <c r="BS186" s="351"/>
      <c r="BT186" s="239"/>
      <c r="BU186" s="239"/>
      <c r="BV186" s="239"/>
      <c r="BW186" s="239"/>
      <c r="BX186" s="239"/>
      <c r="BY186" s="239"/>
      <c r="BZ186" s="239"/>
      <c r="CA186" s="239"/>
      <c r="CB186" s="239"/>
      <c r="CC186" s="239"/>
      <c r="CD186" s="239"/>
      <c r="CE186" s="239"/>
      <c r="CF186" s="239"/>
      <c r="CG186" s="239"/>
      <c r="CH186" s="239"/>
      <c r="CI186" s="239"/>
      <c r="CJ186" s="239"/>
      <c r="CK186" s="239"/>
      <c r="CL186" s="239"/>
      <c r="CM186" s="239"/>
      <c r="CN186" s="239"/>
      <c r="CO186" s="239"/>
      <c r="CP186" s="239"/>
      <c r="CQ186" s="239"/>
      <c r="CR186" s="239"/>
      <c r="CS186" s="239"/>
      <c r="CT186" s="239"/>
      <c r="CU186" s="239"/>
      <c r="CV186" s="239"/>
      <c r="CW186" s="239"/>
      <c r="CX186" s="239"/>
      <c r="CY186" s="239"/>
      <c r="CZ186" s="239"/>
    </row>
    <row r="187" s="355" customFormat="true" ht="42.75" hidden="false" customHeight="true" outlineLevel="0" collapsed="false">
      <c r="A187" s="301" t="s">
        <v>387</v>
      </c>
      <c r="B187" s="301"/>
      <c r="C187" s="301"/>
      <c r="D187" s="301"/>
      <c r="E187" s="301"/>
      <c r="F187" s="301"/>
      <c r="G187" s="301"/>
      <c r="H187" s="301" t="s">
        <v>38</v>
      </c>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1"/>
      <c r="AY187" s="301"/>
      <c r="AZ187" s="301"/>
      <c r="BA187" s="301"/>
      <c r="BB187" s="301"/>
      <c r="BC187" s="301" t="s">
        <v>552</v>
      </c>
      <c r="BD187" s="301"/>
      <c r="BE187" s="301"/>
      <c r="BF187" s="301"/>
      <c r="BG187" s="301"/>
      <c r="BH187" s="301"/>
      <c r="BI187" s="301"/>
      <c r="BJ187" s="301"/>
      <c r="BK187" s="301"/>
      <c r="BL187" s="301"/>
      <c r="BM187" s="301"/>
      <c r="BN187" s="301"/>
      <c r="BO187" s="301"/>
      <c r="BP187" s="301"/>
      <c r="BQ187" s="301"/>
      <c r="BR187" s="301"/>
      <c r="BS187" s="301" t="s">
        <v>553</v>
      </c>
      <c r="BT187" s="301"/>
      <c r="BU187" s="301"/>
      <c r="BV187" s="301"/>
      <c r="BW187" s="301"/>
      <c r="BX187" s="301"/>
      <c r="BY187" s="301"/>
      <c r="BZ187" s="301"/>
      <c r="CA187" s="301"/>
      <c r="CB187" s="301"/>
      <c r="CC187" s="301"/>
      <c r="CD187" s="301"/>
      <c r="CE187" s="301"/>
      <c r="CF187" s="301"/>
      <c r="CG187" s="301"/>
      <c r="CH187" s="301"/>
      <c r="CI187" s="301" t="s">
        <v>554</v>
      </c>
      <c r="CJ187" s="301"/>
      <c r="CK187" s="301"/>
      <c r="CL187" s="301"/>
      <c r="CM187" s="301"/>
      <c r="CN187" s="301"/>
      <c r="CO187" s="301"/>
      <c r="CP187" s="301"/>
      <c r="CQ187" s="301"/>
      <c r="CR187" s="301"/>
      <c r="CS187" s="301"/>
      <c r="CT187" s="301"/>
      <c r="CU187" s="301"/>
      <c r="CV187" s="301"/>
      <c r="CW187" s="301"/>
      <c r="CX187" s="301"/>
      <c r="CY187" s="301"/>
      <c r="CZ187" s="301"/>
    </row>
    <row r="188" s="362" customFormat="true" ht="15" hidden="false" customHeight="true" outlineLevel="0" collapsed="false">
      <c r="A188" s="354" t="n">
        <v>1</v>
      </c>
      <c r="B188" s="354"/>
      <c r="C188" s="354"/>
      <c r="D188" s="354"/>
      <c r="E188" s="354"/>
      <c r="F188" s="354"/>
      <c r="G188" s="354"/>
      <c r="H188" s="354" t="n">
        <v>2</v>
      </c>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54"/>
      <c r="AN188" s="354"/>
      <c r="AO188" s="354"/>
      <c r="AP188" s="354"/>
      <c r="AQ188" s="354"/>
      <c r="AR188" s="354"/>
      <c r="AS188" s="354"/>
      <c r="AT188" s="354"/>
      <c r="AU188" s="354"/>
      <c r="AV188" s="354"/>
      <c r="AW188" s="354"/>
      <c r="AX188" s="354"/>
      <c r="AY188" s="354"/>
      <c r="AZ188" s="354"/>
      <c r="BA188" s="354"/>
      <c r="BB188" s="354"/>
      <c r="BC188" s="354" t="n">
        <v>3</v>
      </c>
      <c r="BD188" s="354"/>
      <c r="BE188" s="354"/>
      <c r="BF188" s="354"/>
      <c r="BG188" s="354"/>
      <c r="BH188" s="354"/>
      <c r="BI188" s="354"/>
      <c r="BJ188" s="354"/>
      <c r="BK188" s="354"/>
      <c r="BL188" s="354"/>
      <c r="BM188" s="354"/>
      <c r="BN188" s="354"/>
      <c r="BO188" s="354"/>
      <c r="BP188" s="354"/>
      <c r="BQ188" s="354"/>
      <c r="BR188" s="354"/>
      <c r="BS188" s="354" t="n">
        <v>4</v>
      </c>
      <c r="BT188" s="354"/>
      <c r="BU188" s="354"/>
      <c r="BV188" s="354"/>
      <c r="BW188" s="354"/>
      <c r="BX188" s="354"/>
      <c r="BY188" s="354"/>
      <c r="BZ188" s="354"/>
      <c r="CA188" s="354"/>
      <c r="CB188" s="354"/>
      <c r="CC188" s="354"/>
      <c r="CD188" s="354"/>
      <c r="CE188" s="354"/>
      <c r="CF188" s="354"/>
      <c r="CG188" s="354"/>
      <c r="CH188" s="354"/>
      <c r="CI188" s="354" t="n">
        <v>5</v>
      </c>
      <c r="CJ188" s="354"/>
      <c r="CK188" s="354"/>
      <c r="CL188" s="354"/>
      <c r="CM188" s="354"/>
      <c r="CN188" s="354"/>
      <c r="CO188" s="354"/>
      <c r="CP188" s="354"/>
      <c r="CQ188" s="354"/>
      <c r="CR188" s="354"/>
      <c r="CS188" s="354"/>
      <c r="CT188" s="354"/>
      <c r="CU188" s="354"/>
      <c r="CV188" s="354"/>
      <c r="CW188" s="354"/>
      <c r="CX188" s="354"/>
      <c r="CY188" s="354"/>
      <c r="CZ188" s="354"/>
    </row>
    <row r="189" s="362" customFormat="true" ht="15" hidden="false" customHeight="true" outlineLevel="0" collapsed="false">
      <c r="A189" s="379" t="s">
        <v>511</v>
      </c>
      <c r="B189" s="379"/>
      <c r="C189" s="379"/>
      <c r="D189" s="379"/>
      <c r="E189" s="379"/>
      <c r="F189" s="379"/>
      <c r="G189" s="379"/>
      <c r="H189" s="379"/>
      <c r="I189" s="379"/>
      <c r="J189" s="379"/>
      <c r="K189" s="379"/>
      <c r="L189" s="379"/>
      <c r="M189" s="379"/>
      <c r="N189" s="379"/>
      <c r="O189" s="379"/>
      <c r="P189" s="379"/>
      <c r="Q189" s="379"/>
      <c r="R189" s="379"/>
      <c r="S189" s="379"/>
      <c r="T189" s="379"/>
      <c r="U189" s="379"/>
      <c r="V189" s="379"/>
      <c r="W189" s="379"/>
      <c r="X189" s="379"/>
      <c r="Y189" s="379"/>
      <c r="Z189" s="379"/>
      <c r="AA189" s="379"/>
      <c r="AB189" s="379"/>
      <c r="AC189" s="379"/>
      <c r="AD189" s="379"/>
      <c r="AE189" s="379"/>
      <c r="AF189" s="379"/>
      <c r="AG189" s="379"/>
      <c r="AH189" s="379"/>
      <c r="AI189" s="379"/>
      <c r="AJ189" s="379"/>
      <c r="AK189" s="379"/>
      <c r="AL189" s="379"/>
      <c r="AM189" s="379"/>
      <c r="AN189" s="379"/>
      <c r="AO189" s="379"/>
      <c r="AP189" s="379"/>
      <c r="AQ189" s="379"/>
      <c r="AR189" s="379"/>
      <c r="AS189" s="379"/>
      <c r="AT189" s="379"/>
      <c r="AU189" s="379"/>
      <c r="AV189" s="379"/>
      <c r="AW189" s="379"/>
      <c r="AX189" s="379"/>
      <c r="AY189" s="379"/>
      <c r="AZ189" s="379"/>
      <c r="BA189" s="379"/>
      <c r="BB189" s="379"/>
      <c r="BC189" s="379"/>
      <c r="BD189" s="379"/>
      <c r="BE189" s="379"/>
      <c r="BF189" s="379"/>
      <c r="BG189" s="379"/>
      <c r="BH189" s="379"/>
      <c r="BI189" s="379"/>
      <c r="BJ189" s="379"/>
      <c r="BK189" s="379"/>
      <c r="BL189" s="379"/>
      <c r="BM189" s="379"/>
      <c r="BN189" s="379"/>
      <c r="BO189" s="379"/>
      <c r="BP189" s="379"/>
      <c r="BQ189" s="379"/>
      <c r="BR189" s="379"/>
      <c r="BS189" s="379"/>
      <c r="BT189" s="379"/>
      <c r="BU189" s="379"/>
      <c r="BV189" s="379"/>
      <c r="BW189" s="379"/>
      <c r="BX189" s="379"/>
      <c r="BY189" s="379"/>
      <c r="BZ189" s="379"/>
      <c r="CA189" s="379"/>
      <c r="CB189" s="379"/>
      <c r="CC189" s="379"/>
      <c r="CD189" s="379"/>
      <c r="CE189" s="379"/>
      <c r="CF189" s="379"/>
      <c r="CG189" s="379"/>
      <c r="CH189" s="379"/>
      <c r="CI189" s="379"/>
      <c r="CJ189" s="379"/>
      <c r="CK189" s="379"/>
      <c r="CL189" s="379"/>
      <c r="CM189" s="379"/>
      <c r="CN189" s="379"/>
      <c r="CO189" s="379"/>
      <c r="CP189" s="379"/>
      <c r="CQ189" s="379"/>
      <c r="CR189" s="379"/>
      <c r="CS189" s="379"/>
      <c r="CT189" s="379"/>
      <c r="CU189" s="379"/>
      <c r="CV189" s="379"/>
      <c r="CW189" s="379"/>
      <c r="CX189" s="379"/>
      <c r="CY189" s="379"/>
      <c r="CZ189" s="379"/>
    </row>
    <row r="190" s="362" customFormat="true" ht="15" hidden="false" customHeight="true" outlineLevel="0" collapsed="false">
      <c r="A190" s="358" t="s">
        <v>154</v>
      </c>
      <c r="B190" s="358"/>
      <c r="C190" s="358"/>
      <c r="D190" s="358"/>
      <c r="E190" s="358"/>
      <c r="F190" s="358"/>
      <c r="G190" s="358"/>
      <c r="H190" s="359" t="s">
        <v>555</v>
      </c>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359"/>
      <c r="AY190" s="359"/>
      <c r="AZ190" s="359"/>
      <c r="BA190" s="359"/>
      <c r="BB190" s="359"/>
      <c r="BC190" s="360" t="n">
        <v>400</v>
      </c>
      <c r="BD190" s="360"/>
      <c r="BE190" s="360"/>
      <c r="BF190" s="360"/>
      <c r="BG190" s="360"/>
      <c r="BH190" s="360"/>
      <c r="BI190" s="360"/>
      <c r="BJ190" s="360"/>
      <c r="BK190" s="360"/>
      <c r="BL190" s="360"/>
      <c r="BM190" s="360"/>
      <c r="BN190" s="360"/>
      <c r="BO190" s="360"/>
      <c r="BP190" s="360"/>
      <c r="BQ190" s="360"/>
      <c r="BR190" s="360"/>
      <c r="BS190" s="361" t="n">
        <v>925</v>
      </c>
      <c r="BT190" s="361"/>
      <c r="BU190" s="361"/>
      <c r="BV190" s="361"/>
      <c r="BW190" s="361"/>
      <c r="BX190" s="361"/>
      <c r="BY190" s="361"/>
      <c r="BZ190" s="361"/>
      <c r="CA190" s="361"/>
      <c r="CB190" s="361"/>
      <c r="CC190" s="361"/>
      <c r="CD190" s="361"/>
      <c r="CE190" s="361"/>
      <c r="CF190" s="361"/>
      <c r="CG190" s="361"/>
      <c r="CH190" s="361"/>
      <c r="CI190" s="361" t="n">
        <f aca="false">BC190*BS190</f>
        <v>370000</v>
      </c>
      <c r="CJ190" s="361"/>
      <c r="CK190" s="361"/>
      <c r="CL190" s="361"/>
      <c r="CM190" s="361"/>
      <c r="CN190" s="361"/>
      <c r="CO190" s="361"/>
      <c r="CP190" s="361"/>
      <c r="CQ190" s="361"/>
      <c r="CR190" s="361"/>
      <c r="CS190" s="361"/>
      <c r="CT190" s="361"/>
      <c r="CU190" s="361"/>
      <c r="CV190" s="361"/>
      <c r="CW190" s="361"/>
      <c r="CX190" s="361"/>
      <c r="CY190" s="361"/>
      <c r="CZ190" s="361"/>
    </row>
    <row r="191" s="362" customFormat="true" ht="15" hidden="false" customHeight="true" outlineLevel="0" collapsed="false">
      <c r="A191" s="358" t="s">
        <v>155</v>
      </c>
      <c r="B191" s="358"/>
      <c r="C191" s="358"/>
      <c r="D191" s="358"/>
      <c r="E191" s="358"/>
      <c r="F191" s="358"/>
      <c r="G191" s="358"/>
      <c r="H191" s="359" t="s">
        <v>555</v>
      </c>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59"/>
      <c r="AY191" s="359"/>
      <c r="AZ191" s="359"/>
      <c r="BA191" s="359"/>
      <c r="BB191" s="359"/>
      <c r="BC191" s="360" t="n">
        <v>20</v>
      </c>
      <c r="BD191" s="360"/>
      <c r="BE191" s="360"/>
      <c r="BF191" s="360"/>
      <c r="BG191" s="360"/>
      <c r="BH191" s="360"/>
      <c r="BI191" s="360"/>
      <c r="BJ191" s="360"/>
      <c r="BK191" s="360"/>
      <c r="BL191" s="360"/>
      <c r="BM191" s="360"/>
      <c r="BN191" s="360"/>
      <c r="BO191" s="360"/>
      <c r="BP191" s="360"/>
      <c r="BQ191" s="360"/>
      <c r="BR191" s="360"/>
      <c r="BS191" s="410" t="n">
        <v>1879</v>
      </c>
      <c r="BT191" s="410"/>
      <c r="BU191" s="410"/>
      <c r="BV191" s="410"/>
      <c r="BW191" s="410"/>
      <c r="BX191" s="410"/>
      <c r="BY191" s="410"/>
      <c r="BZ191" s="410"/>
      <c r="CA191" s="410"/>
      <c r="CB191" s="410"/>
      <c r="CC191" s="410"/>
      <c r="CD191" s="410"/>
      <c r="CE191" s="410"/>
      <c r="CF191" s="410"/>
      <c r="CG191" s="410"/>
      <c r="CH191" s="410"/>
      <c r="CI191" s="361" t="n">
        <f aca="false">BC191*BS191</f>
        <v>37580</v>
      </c>
      <c r="CJ191" s="361"/>
      <c r="CK191" s="361"/>
      <c r="CL191" s="361"/>
      <c r="CM191" s="361"/>
      <c r="CN191" s="361"/>
      <c r="CO191" s="361"/>
      <c r="CP191" s="361"/>
      <c r="CQ191" s="361"/>
      <c r="CR191" s="361"/>
      <c r="CS191" s="361"/>
      <c r="CT191" s="361"/>
      <c r="CU191" s="361"/>
      <c r="CV191" s="361"/>
      <c r="CW191" s="361"/>
      <c r="CX191" s="361"/>
      <c r="CY191" s="361"/>
      <c r="CZ191" s="361"/>
    </row>
    <row r="192" s="357" customFormat="true" ht="15" hidden="false" customHeight="true" outlineLevel="0" collapsed="false">
      <c r="A192" s="373" t="s">
        <v>516</v>
      </c>
      <c r="B192" s="373"/>
      <c r="C192" s="373"/>
      <c r="D192" s="373"/>
      <c r="E192" s="373"/>
      <c r="F192" s="373"/>
      <c r="G192" s="373"/>
      <c r="H192" s="373"/>
      <c r="I192" s="373"/>
      <c r="J192" s="373"/>
      <c r="K192" s="373"/>
      <c r="L192" s="373"/>
      <c r="M192" s="373"/>
      <c r="N192" s="373"/>
      <c r="O192" s="373"/>
      <c r="P192" s="373"/>
      <c r="Q192" s="373"/>
      <c r="R192" s="373"/>
      <c r="S192" s="373"/>
      <c r="T192" s="373"/>
      <c r="U192" s="373"/>
      <c r="V192" s="373"/>
      <c r="W192" s="373"/>
      <c r="X192" s="373"/>
      <c r="Y192" s="373"/>
      <c r="Z192" s="373"/>
      <c r="AA192" s="373"/>
      <c r="AB192" s="373"/>
      <c r="AC192" s="373"/>
      <c r="AD192" s="373"/>
      <c r="AE192" s="373"/>
      <c r="AF192" s="373"/>
      <c r="AG192" s="373"/>
      <c r="AH192" s="373"/>
      <c r="AI192" s="373"/>
      <c r="AJ192" s="373"/>
      <c r="AK192" s="373"/>
      <c r="AL192" s="373"/>
      <c r="AM192" s="373"/>
      <c r="AN192" s="373"/>
      <c r="AO192" s="373"/>
      <c r="AP192" s="373"/>
      <c r="AQ192" s="373"/>
      <c r="AR192" s="373"/>
      <c r="AS192" s="373"/>
      <c r="AT192" s="373"/>
      <c r="AU192" s="373"/>
      <c r="AV192" s="373"/>
      <c r="AW192" s="373"/>
      <c r="AX192" s="373"/>
      <c r="AY192" s="373"/>
      <c r="AZ192" s="373"/>
      <c r="BA192" s="373"/>
      <c r="BB192" s="373"/>
      <c r="BC192" s="365" t="s">
        <v>164</v>
      </c>
      <c r="BD192" s="365"/>
      <c r="BE192" s="365"/>
      <c r="BF192" s="365"/>
      <c r="BG192" s="365"/>
      <c r="BH192" s="365"/>
      <c r="BI192" s="365"/>
      <c r="BJ192" s="365"/>
      <c r="BK192" s="365"/>
      <c r="BL192" s="365"/>
      <c r="BM192" s="365"/>
      <c r="BN192" s="365"/>
      <c r="BO192" s="365"/>
      <c r="BP192" s="365"/>
      <c r="BQ192" s="365"/>
      <c r="BR192" s="365"/>
      <c r="BS192" s="365" t="s">
        <v>164</v>
      </c>
      <c r="BT192" s="365"/>
      <c r="BU192" s="365"/>
      <c r="BV192" s="365"/>
      <c r="BW192" s="365"/>
      <c r="BX192" s="365"/>
      <c r="BY192" s="365"/>
      <c r="BZ192" s="365"/>
      <c r="CA192" s="365"/>
      <c r="CB192" s="365"/>
      <c r="CC192" s="365"/>
      <c r="CD192" s="365"/>
      <c r="CE192" s="365"/>
      <c r="CF192" s="365"/>
      <c r="CG192" s="365"/>
      <c r="CH192" s="365"/>
      <c r="CI192" s="366" t="n">
        <f aca="false">CI190+CI191</f>
        <v>407580</v>
      </c>
      <c r="CJ192" s="366"/>
      <c r="CK192" s="366"/>
      <c r="CL192" s="366"/>
      <c r="CM192" s="366"/>
      <c r="CN192" s="366"/>
      <c r="CO192" s="366"/>
      <c r="CP192" s="366"/>
      <c r="CQ192" s="366"/>
      <c r="CR192" s="366"/>
      <c r="CS192" s="366"/>
      <c r="CT192" s="366"/>
      <c r="CU192" s="366"/>
      <c r="CV192" s="366"/>
      <c r="CW192" s="366"/>
      <c r="CX192" s="366"/>
      <c r="CY192" s="366"/>
      <c r="CZ192" s="366"/>
    </row>
    <row r="193" s="357" customFormat="true" ht="15" hidden="false" customHeight="true" outlineLevel="0" collapsed="false">
      <c r="A193" s="373" t="s">
        <v>373</v>
      </c>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373"/>
      <c r="AJ193" s="373"/>
      <c r="AK193" s="373"/>
      <c r="AL193" s="373"/>
      <c r="AM193" s="373"/>
      <c r="AN193" s="373"/>
      <c r="AO193" s="373"/>
      <c r="AP193" s="373"/>
      <c r="AQ193" s="373"/>
      <c r="AR193" s="373"/>
      <c r="AS193" s="373"/>
      <c r="AT193" s="373"/>
      <c r="AU193" s="373"/>
      <c r="AV193" s="373"/>
      <c r="AW193" s="373"/>
      <c r="AX193" s="373"/>
      <c r="AY193" s="373"/>
      <c r="AZ193" s="373"/>
      <c r="BA193" s="373"/>
      <c r="BB193" s="373"/>
      <c r="BC193" s="365" t="s">
        <v>164</v>
      </c>
      <c r="BD193" s="365"/>
      <c r="BE193" s="365"/>
      <c r="BF193" s="365"/>
      <c r="BG193" s="365"/>
      <c r="BH193" s="365"/>
      <c r="BI193" s="365"/>
      <c r="BJ193" s="365"/>
      <c r="BK193" s="365"/>
      <c r="BL193" s="365"/>
      <c r="BM193" s="365"/>
      <c r="BN193" s="365"/>
      <c r="BO193" s="365"/>
      <c r="BP193" s="365"/>
      <c r="BQ193" s="365"/>
      <c r="BR193" s="365"/>
      <c r="BS193" s="365" t="s">
        <v>164</v>
      </c>
      <c r="BT193" s="365"/>
      <c r="BU193" s="365"/>
      <c r="BV193" s="365"/>
      <c r="BW193" s="365"/>
      <c r="BX193" s="365"/>
      <c r="BY193" s="365"/>
      <c r="BZ193" s="365"/>
      <c r="CA193" s="365"/>
      <c r="CB193" s="365"/>
      <c r="CC193" s="365"/>
      <c r="CD193" s="365"/>
      <c r="CE193" s="365"/>
      <c r="CF193" s="365"/>
      <c r="CG193" s="365"/>
      <c r="CH193" s="365"/>
      <c r="CI193" s="366" t="n">
        <f aca="false">CI192</f>
        <v>407580</v>
      </c>
      <c r="CJ193" s="366"/>
      <c r="CK193" s="366"/>
      <c r="CL193" s="366"/>
      <c r="CM193" s="366"/>
      <c r="CN193" s="366"/>
      <c r="CO193" s="366"/>
      <c r="CP193" s="366"/>
      <c r="CQ193" s="366"/>
      <c r="CR193" s="366"/>
      <c r="CS193" s="366"/>
      <c r="CT193" s="366"/>
      <c r="CU193" s="366"/>
      <c r="CV193" s="366"/>
      <c r="CW193" s="366"/>
      <c r="CX193" s="366"/>
      <c r="CY193" s="366"/>
      <c r="CZ193" s="366"/>
    </row>
    <row r="194" s="244" customFormat="true" ht="18.75" hidden="false" customHeight="true" outlineLevel="0" collapsed="false">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351" t="n">
        <v>2026</v>
      </c>
      <c r="BJ194" s="351"/>
      <c r="BK194" s="351"/>
      <c r="BL194" s="351"/>
      <c r="BM194" s="351"/>
      <c r="BN194" s="351"/>
      <c r="BO194" s="351"/>
      <c r="BP194" s="351"/>
      <c r="BQ194" s="351"/>
      <c r="BR194" s="351"/>
      <c r="BS194" s="351"/>
      <c r="BT194" s="239"/>
      <c r="BU194" s="239"/>
      <c r="BV194" s="239"/>
      <c r="BW194" s="239"/>
      <c r="BX194" s="239"/>
      <c r="BY194" s="239"/>
      <c r="BZ194" s="239"/>
      <c r="CA194" s="239"/>
      <c r="CB194" s="239"/>
      <c r="CC194" s="239"/>
      <c r="CD194" s="239"/>
      <c r="CE194" s="239"/>
      <c r="CF194" s="239"/>
      <c r="CG194" s="239"/>
      <c r="CH194" s="239"/>
      <c r="CI194" s="239"/>
      <c r="CJ194" s="239"/>
      <c r="CK194" s="239"/>
      <c r="CL194" s="239"/>
      <c r="CM194" s="239"/>
      <c r="CN194" s="239"/>
      <c r="CO194" s="239"/>
      <c r="CP194" s="239"/>
      <c r="CQ194" s="239"/>
      <c r="CR194" s="239"/>
      <c r="CS194" s="239"/>
      <c r="CT194" s="239"/>
      <c r="CU194" s="239"/>
      <c r="CV194" s="239"/>
      <c r="CW194" s="239"/>
      <c r="CX194" s="239"/>
      <c r="CY194" s="239"/>
      <c r="CZ194" s="239"/>
    </row>
    <row r="195" customFormat="false" ht="43.5" hidden="false" customHeight="true" outlineLevel="0" collapsed="false">
      <c r="A195" s="301" t="s">
        <v>387</v>
      </c>
      <c r="B195" s="301"/>
      <c r="C195" s="301"/>
      <c r="D195" s="301"/>
      <c r="E195" s="301"/>
      <c r="F195" s="301"/>
      <c r="G195" s="301"/>
      <c r="H195" s="301" t="s">
        <v>38</v>
      </c>
      <c r="I195" s="301"/>
      <c r="J195" s="301"/>
      <c r="K195" s="301"/>
      <c r="L195" s="301"/>
      <c r="M195" s="301"/>
      <c r="N195" s="301"/>
      <c r="O195" s="301"/>
      <c r="P195" s="301"/>
      <c r="Q195" s="301"/>
      <c r="R195" s="301"/>
      <c r="S195" s="301"/>
      <c r="T195" s="301"/>
      <c r="U195" s="301"/>
      <c r="V195" s="301"/>
      <c r="W195" s="301"/>
      <c r="X195" s="301"/>
      <c r="Y195" s="301"/>
      <c r="Z195" s="301"/>
      <c r="AA195" s="301"/>
      <c r="AB195" s="301"/>
      <c r="AC195" s="301"/>
      <c r="AD195" s="301"/>
      <c r="AE195" s="301"/>
      <c r="AF195" s="301"/>
      <c r="AG195" s="301"/>
      <c r="AH195" s="301"/>
      <c r="AI195" s="301"/>
      <c r="AJ195" s="301"/>
      <c r="AK195" s="301"/>
      <c r="AL195" s="301"/>
      <c r="AM195" s="301"/>
      <c r="AN195" s="301"/>
      <c r="AO195" s="301"/>
      <c r="AP195" s="301"/>
      <c r="AQ195" s="301"/>
      <c r="AR195" s="301"/>
      <c r="AS195" s="301"/>
      <c r="AT195" s="301"/>
      <c r="AU195" s="301"/>
      <c r="AV195" s="301"/>
      <c r="AW195" s="301"/>
      <c r="AX195" s="301"/>
      <c r="AY195" s="301"/>
      <c r="AZ195" s="301"/>
      <c r="BA195" s="301"/>
      <c r="BB195" s="301"/>
      <c r="BC195" s="301" t="s">
        <v>552</v>
      </c>
      <c r="BD195" s="301"/>
      <c r="BE195" s="301"/>
      <c r="BF195" s="301"/>
      <c r="BG195" s="301"/>
      <c r="BH195" s="301"/>
      <c r="BI195" s="301"/>
      <c r="BJ195" s="301"/>
      <c r="BK195" s="301"/>
      <c r="BL195" s="301"/>
      <c r="BM195" s="301"/>
      <c r="BN195" s="301"/>
      <c r="BO195" s="301"/>
      <c r="BP195" s="301"/>
      <c r="BQ195" s="301"/>
      <c r="BR195" s="301"/>
      <c r="BS195" s="301" t="s">
        <v>553</v>
      </c>
      <c r="BT195" s="301"/>
      <c r="BU195" s="301"/>
      <c r="BV195" s="301"/>
      <c r="BW195" s="301"/>
      <c r="BX195" s="301"/>
      <c r="BY195" s="301"/>
      <c r="BZ195" s="301"/>
      <c r="CA195" s="301"/>
      <c r="CB195" s="301"/>
      <c r="CC195" s="301"/>
      <c r="CD195" s="301"/>
      <c r="CE195" s="301"/>
      <c r="CF195" s="301"/>
      <c r="CG195" s="301"/>
      <c r="CH195" s="301"/>
      <c r="CI195" s="301" t="s">
        <v>554</v>
      </c>
      <c r="CJ195" s="301"/>
      <c r="CK195" s="301"/>
      <c r="CL195" s="301"/>
      <c r="CM195" s="301"/>
      <c r="CN195" s="301"/>
      <c r="CO195" s="301"/>
      <c r="CP195" s="301"/>
      <c r="CQ195" s="301"/>
      <c r="CR195" s="301"/>
      <c r="CS195" s="301"/>
      <c r="CT195" s="301"/>
      <c r="CU195" s="301"/>
      <c r="CV195" s="301"/>
      <c r="CW195" s="301"/>
      <c r="CX195" s="301"/>
      <c r="CY195" s="301"/>
      <c r="CZ195" s="301"/>
    </row>
    <row r="196" s="244" customFormat="true" ht="12.75" hidden="false" customHeight="true" outlineLevel="0" collapsed="false">
      <c r="A196" s="354" t="n">
        <v>1</v>
      </c>
      <c r="B196" s="354"/>
      <c r="C196" s="354"/>
      <c r="D196" s="354"/>
      <c r="E196" s="354"/>
      <c r="F196" s="354"/>
      <c r="G196" s="354"/>
      <c r="H196" s="354" t="n">
        <v>2</v>
      </c>
      <c r="I196" s="354"/>
      <c r="J196" s="354"/>
      <c r="K196" s="354"/>
      <c r="L196" s="354"/>
      <c r="M196" s="354"/>
      <c r="N196" s="354"/>
      <c r="O196" s="354"/>
      <c r="P196" s="354"/>
      <c r="Q196" s="354"/>
      <c r="R196" s="354"/>
      <c r="S196" s="354"/>
      <c r="T196" s="354"/>
      <c r="U196" s="354"/>
      <c r="V196" s="354"/>
      <c r="W196" s="354"/>
      <c r="X196" s="354"/>
      <c r="Y196" s="354"/>
      <c r="Z196" s="354"/>
      <c r="AA196" s="354"/>
      <c r="AB196" s="354"/>
      <c r="AC196" s="354"/>
      <c r="AD196" s="354"/>
      <c r="AE196" s="354"/>
      <c r="AF196" s="354"/>
      <c r="AG196" s="354"/>
      <c r="AH196" s="354"/>
      <c r="AI196" s="354"/>
      <c r="AJ196" s="354"/>
      <c r="AK196" s="354"/>
      <c r="AL196" s="354"/>
      <c r="AM196" s="354"/>
      <c r="AN196" s="354"/>
      <c r="AO196" s="354"/>
      <c r="AP196" s="354"/>
      <c r="AQ196" s="354"/>
      <c r="AR196" s="354"/>
      <c r="AS196" s="354"/>
      <c r="AT196" s="354"/>
      <c r="AU196" s="354"/>
      <c r="AV196" s="354"/>
      <c r="AW196" s="354"/>
      <c r="AX196" s="354"/>
      <c r="AY196" s="354"/>
      <c r="AZ196" s="354"/>
      <c r="BA196" s="354"/>
      <c r="BB196" s="354"/>
      <c r="BC196" s="354" t="n">
        <v>3</v>
      </c>
      <c r="BD196" s="354"/>
      <c r="BE196" s="354"/>
      <c r="BF196" s="354"/>
      <c r="BG196" s="354"/>
      <c r="BH196" s="354"/>
      <c r="BI196" s="354"/>
      <c r="BJ196" s="354"/>
      <c r="BK196" s="354"/>
      <c r="BL196" s="354"/>
      <c r="BM196" s="354"/>
      <c r="BN196" s="354"/>
      <c r="BO196" s="354"/>
      <c r="BP196" s="354"/>
      <c r="BQ196" s="354"/>
      <c r="BR196" s="354"/>
      <c r="BS196" s="354" t="n">
        <v>4</v>
      </c>
      <c r="BT196" s="354"/>
      <c r="BU196" s="354"/>
      <c r="BV196" s="354"/>
      <c r="BW196" s="354"/>
      <c r="BX196" s="354"/>
      <c r="BY196" s="354"/>
      <c r="BZ196" s="354"/>
      <c r="CA196" s="354"/>
      <c r="CB196" s="354"/>
      <c r="CC196" s="354"/>
      <c r="CD196" s="354"/>
      <c r="CE196" s="354"/>
      <c r="CF196" s="354"/>
      <c r="CG196" s="354"/>
      <c r="CH196" s="354"/>
      <c r="CI196" s="354" t="n">
        <v>5</v>
      </c>
      <c r="CJ196" s="354"/>
      <c r="CK196" s="354"/>
      <c r="CL196" s="354"/>
      <c r="CM196" s="354"/>
      <c r="CN196" s="354"/>
      <c r="CO196" s="354"/>
      <c r="CP196" s="354"/>
      <c r="CQ196" s="354"/>
      <c r="CR196" s="354"/>
      <c r="CS196" s="354"/>
      <c r="CT196" s="354"/>
      <c r="CU196" s="354"/>
      <c r="CV196" s="354"/>
      <c r="CW196" s="354"/>
      <c r="CX196" s="354"/>
      <c r="CY196" s="354"/>
      <c r="CZ196" s="354"/>
    </row>
    <row r="197" customFormat="false" ht="23.25" hidden="false" customHeight="true" outlineLevel="0" collapsed="false">
      <c r="A197" s="379" t="s">
        <v>511</v>
      </c>
      <c r="B197" s="379"/>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L197" s="379"/>
      <c r="BM197" s="379"/>
      <c r="BN197" s="379"/>
      <c r="BO197" s="379"/>
      <c r="BP197" s="379"/>
      <c r="BQ197" s="379"/>
      <c r="BR197" s="379"/>
      <c r="BS197" s="379"/>
      <c r="BT197" s="379"/>
      <c r="BU197" s="379"/>
      <c r="BV197" s="379"/>
      <c r="BW197" s="379"/>
      <c r="BX197" s="379"/>
      <c r="BY197" s="379"/>
      <c r="BZ197" s="379"/>
      <c r="CA197" s="379"/>
      <c r="CB197" s="379"/>
      <c r="CC197" s="379"/>
      <c r="CD197" s="379"/>
      <c r="CE197" s="379"/>
      <c r="CF197" s="379"/>
      <c r="CG197" s="379"/>
      <c r="CH197" s="379"/>
      <c r="CI197" s="379"/>
      <c r="CJ197" s="379"/>
      <c r="CK197" s="379"/>
      <c r="CL197" s="379"/>
      <c r="CM197" s="379"/>
      <c r="CN197" s="379"/>
      <c r="CO197" s="379"/>
      <c r="CP197" s="379"/>
      <c r="CQ197" s="379"/>
      <c r="CR197" s="379"/>
      <c r="CS197" s="379"/>
      <c r="CT197" s="379"/>
      <c r="CU197" s="379"/>
      <c r="CV197" s="379"/>
      <c r="CW197" s="379"/>
      <c r="CX197" s="379"/>
      <c r="CY197" s="379"/>
      <c r="CZ197" s="379"/>
    </row>
    <row r="198" s="244" customFormat="true" ht="14.25" hidden="false" customHeight="true" outlineLevel="0" collapsed="false">
      <c r="A198" s="358" t="s">
        <v>154</v>
      </c>
      <c r="B198" s="358"/>
      <c r="C198" s="358"/>
      <c r="D198" s="358"/>
      <c r="E198" s="358"/>
      <c r="F198" s="358"/>
      <c r="G198" s="358"/>
      <c r="H198" s="359" t="s">
        <v>555</v>
      </c>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60" t="n">
        <v>400</v>
      </c>
      <c r="BD198" s="360"/>
      <c r="BE198" s="360"/>
      <c r="BF198" s="360"/>
      <c r="BG198" s="360"/>
      <c r="BH198" s="360"/>
      <c r="BI198" s="360"/>
      <c r="BJ198" s="360"/>
      <c r="BK198" s="360"/>
      <c r="BL198" s="360"/>
      <c r="BM198" s="360"/>
      <c r="BN198" s="360"/>
      <c r="BO198" s="360"/>
      <c r="BP198" s="360"/>
      <c r="BQ198" s="360"/>
      <c r="BR198" s="360"/>
      <c r="BS198" s="361" t="n">
        <v>925</v>
      </c>
      <c r="BT198" s="361"/>
      <c r="BU198" s="361"/>
      <c r="BV198" s="361"/>
      <c r="BW198" s="361"/>
      <c r="BX198" s="361"/>
      <c r="BY198" s="361"/>
      <c r="BZ198" s="361"/>
      <c r="CA198" s="361"/>
      <c r="CB198" s="361"/>
      <c r="CC198" s="361"/>
      <c r="CD198" s="361"/>
      <c r="CE198" s="361"/>
      <c r="CF198" s="361"/>
      <c r="CG198" s="361"/>
      <c r="CH198" s="361"/>
      <c r="CI198" s="361" t="n">
        <f aca="false">BC198*BS198</f>
        <v>370000</v>
      </c>
      <c r="CJ198" s="361"/>
      <c r="CK198" s="361"/>
      <c r="CL198" s="361"/>
      <c r="CM198" s="361"/>
      <c r="CN198" s="361"/>
      <c r="CO198" s="361"/>
      <c r="CP198" s="361"/>
      <c r="CQ198" s="361"/>
      <c r="CR198" s="361"/>
      <c r="CS198" s="361"/>
      <c r="CT198" s="361"/>
      <c r="CU198" s="361"/>
      <c r="CV198" s="361"/>
      <c r="CW198" s="361"/>
      <c r="CX198" s="361"/>
      <c r="CY198" s="361"/>
      <c r="CZ198" s="361"/>
    </row>
    <row r="199" s="244" customFormat="true" ht="13.5" hidden="false" customHeight="true" outlineLevel="0" collapsed="false">
      <c r="A199" s="358" t="s">
        <v>155</v>
      </c>
      <c r="B199" s="358"/>
      <c r="C199" s="358"/>
      <c r="D199" s="358"/>
      <c r="E199" s="358"/>
      <c r="F199" s="358"/>
      <c r="G199" s="358"/>
      <c r="H199" s="359" t="s">
        <v>555</v>
      </c>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59"/>
      <c r="AN199" s="359"/>
      <c r="AO199" s="359"/>
      <c r="AP199" s="359"/>
      <c r="AQ199" s="359"/>
      <c r="AR199" s="359"/>
      <c r="AS199" s="359"/>
      <c r="AT199" s="359"/>
      <c r="AU199" s="359"/>
      <c r="AV199" s="359"/>
      <c r="AW199" s="359"/>
      <c r="AX199" s="359"/>
      <c r="AY199" s="359"/>
      <c r="AZ199" s="359"/>
      <c r="BA199" s="359"/>
      <c r="BB199" s="359"/>
      <c r="BC199" s="360" t="n">
        <v>20</v>
      </c>
      <c r="BD199" s="360"/>
      <c r="BE199" s="360"/>
      <c r="BF199" s="360"/>
      <c r="BG199" s="360"/>
      <c r="BH199" s="360"/>
      <c r="BI199" s="360"/>
      <c r="BJ199" s="360"/>
      <c r="BK199" s="360"/>
      <c r="BL199" s="360"/>
      <c r="BM199" s="360"/>
      <c r="BN199" s="360"/>
      <c r="BO199" s="360"/>
      <c r="BP199" s="360"/>
      <c r="BQ199" s="360"/>
      <c r="BR199" s="360"/>
      <c r="BS199" s="410" t="n">
        <v>1879</v>
      </c>
      <c r="BT199" s="410"/>
      <c r="BU199" s="410"/>
      <c r="BV199" s="410"/>
      <c r="BW199" s="410"/>
      <c r="BX199" s="410"/>
      <c r="BY199" s="410"/>
      <c r="BZ199" s="410"/>
      <c r="CA199" s="410"/>
      <c r="CB199" s="410"/>
      <c r="CC199" s="410"/>
      <c r="CD199" s="410"/>
      <c r="CE199" s="410"/>
      <c r="CF199" s="410"/>
      <c r="CG199" s="410"/>
      <c r="CH199" s="410"/>
      <c r="CI199" s="361" t="n">
        <f aca="false">BC199*BS199</f>
        <v>37580</v>
      </c>
      <c r="CJ199" s="361"/>
      <c r="CK199" s="361"/>
      <c r="CL199" s="361"/>
      <c r="CM199" s="361"/>
      <c r="CN199" s="361"/>
      <c r="CO199" s="361"/>
      <c r="CP199" s="361"/>
      <c r="CQ199" s="361"/>
      <c r="CR199" s="361"/>
      <c r="CS199" s="361"/>
      <c r="CT199" s="361"/>
      <c r="CU199" s="361"/>
      <c r="CV199" s="361"/>
      <c r="CW199" s="361"/>
      <c r="CX199" s="361"/>
      <c r="CY199" s="361"/>
      <c r="CZ199" s="361"/>
    </row>
    <row r="200" s="353" customFormat="true" ht="15" hidden="false" customHeight="true" outlineLevel="0" collapsed="false">
      <c r="A200" s="373" t="s">
        <v>516</v>
      </c>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373"/>
      <c r="AC200" s="373"/>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3"/>
      <c r="AY200" s="373"/>
      <c r="AZ200" s="373"/>
      <c r="BA200" s="373"/>
      <c r="BB200" s="373"/>
      <c r="BC200" s="365" t="s">
        <v>164</v>
      </c>
      <c r="BD200" s="365"/>
      <c r="BE200" s="365"/>
      <c r="BF200" s="365"/>
      <c r="BG200" s="365"/>
      <c r="BH200" s="365"/>
      <c r="BI200" s="365"/>
      <c r="BJ200" s="365"/>
      <c r="BK200" s="365"/>
      <c r="BL200" s="365"/>
      <c r="BM200" s="365"/>
      <c r="BN200" s="365"/>
      <c r="BO200" s="365"/>
      <c r="BP200" s="365"/>
      <c r="BQ200" s="365"/>
      <c r="BR200" s="365"/>
      <c r="BS200" s="365" t="s">
        <v>164</v>
      </c>
      <c r="BT200" s="365"/>
      <c r="BU200" s="365"/>
      <c r="BV200" s="365"/>
      <c r="BW200" s="365"/>
      <c r="BX200" s="365"/>
      <c r="BY200" s="365"/>
      <c r="BZ200" s="365"/>
      <c r="CA200" s="365"/>
      <c r="CB200" s="365"/>
      <c r="CC200" s="365"/>
      <c r="CD200" s="365"/>
      <c r="CE200" s="365"/>
      <c r="CF200" s="365"/>
      <c r="CG200" s="365"/>
      <c r="CH200" s="365"/>
      <c r="CI200" s="366" t="n">
        <f aca="false">CI198+CI199</f>
        <v>407580</v>
      </c>
      <c r="CJ200" s="366"/>
      <c r="CK200" s="366"/>
      <c r="CL200" s="366"/>
      <c r="CM200" s="366"/>
      <c r="CN200" s="366"/>
      <c r="CO200" s="366"/>
      <c r="CP200" s="366"/>
      <c r="CQ200" s="366"/>
      <c r="CR200" s="366"/>
      <c r="CS200" s="366"/>
      <c r="CT200" s="366"/>
      <c r="CU200" s="366"/>
      <c r="CV200" s="366"/>
      <c r="CW200" s="366"/>
      <c r="CX200" s="366"/>
      <c r="CY200" s="366"/>
      <c r="CZ200" s="366"/>
    </row>
    <row r="201" s="355" customFormat="true" ht="12.75" hidden="false" customHeight="true" outlineLevel="0" collapsed="false">
      <c r="A201" s="373" t="s">
        <v>373</v>
      </c>
      <c r="B201" s="373"/>
      <c r="C201" s="373"/>
      <c r="D201" s="373"/>
      <c r="E201" s="373"/>
      <c r="F201" s="373"/>
      <c r="G201" s="373"/>
      <c r="H201" s="373"/>
      <c r="I201" s="373"/>
      <c r="J201" s="373"/>
      <c r="K201" s="373"/>
      <c r="L201" s="373"/>
      <c r="M201" s="373"/>
      <c r="N201" s="373"/>
      <c r="O201" s="373"/>
      <c r="P201" s="373"/>
      <c r="Q201" s="373"/>
      <c r="R201" s="373"/>
      <c r="S201" s="373"/>
      <c r="T201" s="373"/>
      <c r="U201" s="373"/>
      <c r="V201" s="373"/>
      <c r="W201" s="373"/>
      <c r="X201" s="373"/>
      <c r="Y201" s="373"/>
      <c r="Z201" s="373"/>
      <c r="AA201" s="373"/>
      <c r="AB201" s="373"/>
      <c r="AC201" s="373"/>
      <c r="AD201" s="373"/>
      <c r="AE201" s="373"/>
      <c r="AF201" s="373"/>
      <c r="AG201" s="373"/>
      <c r="AH201" s="373"/>
      <c r="AI201" s="373"/>
      <c r="AJ201" s="373"/>
      <c r="AK201" s="373"/>
      <c r="AL201" s="373"/>
      <c r="AM201" s="373"/>
      <c r="AN201" s="373"/>
      <c r="AO201" s="373"/>
      <c r="AP201" s="373"/>
      <c r="AQ201" s="373"/>
      <c r="AR201" s="373"/>
      <c r="AS201" s="373"/>
      <c r="AT201" s="373"/>
      <c r="AU201" s="373"/>
      <c r="AV201" s="373"/>
      <c r="AW201" s="373"/>
      <c r="AX201" s="373"/>
      <c r="AY201" s="373"/>
      <c r="AZ201" s="373"/>
      <c r="BA201" s="373"/>
      <c r="BB201" s="373"/>
      <c r="BC201" s="365" t="s">
        <v>164</v>
      </c>
      <c r="BD201" s="365"/>
      <c r="BE201" s="365"/>
      <c r="BF201" s="365"/>
      <c r="BG201" s="365"/>
      <c r="BH201" s="365"/>
      <c r="BI201" s="365"/>
      <c r="BJ201" s="365"/>
      <c r="BK201" s="365"/>
      <c r="BL201" s="365"/>
      <c r="BM201" s="365"/>
      <c r="BN201" s="365"/>
      <c r="BO201" s="365"/>
      <c r="BP201" s="365"/>
      <c r="BQ201" s="365"/>
      <c r="BR201" s="365"/>
      <c r="BS201" s="365" t="s">
        <v>164</v>
      </c>
      <c r="BT201" s="365"/>
      <c r="BU201" s="365"/>
      <c r="BV201" s="365"/>
      <c r="BW201" s="365"/>
      <c r="BX201" s="365"/>
      <c r="BY201" s="365"/>
      <c r="BZ201" s="365"/>
      <c r="CA201" s="365"/>
      <c r="CB201" s="365"/>
      <c r="CC201" s="365"/>
      <c r="CD201" s="365"/>
      <c r="CE201" s="365"/>
      <c r="CF201" s="365"/>
      <c r="CG201" s="365"/>
      <c r="CH201" s="365"/>
      <c r="CI201" s="366" t="n">
        <f aca="false">CI200</f>
        <v>407580</v>
      </c>
      <c r="CJ201" s="366"/>
      <c r="CK201" s="366"/>
      <c r="CL201" s="366"/>
      <c r="CM201" s="366"/>
      <c r="CN201" s="366"/>
      <c r="CO201" s="366"/>
      <c r="CP201" s="366"/>
      <c r="CQ201" s="366"/>
      <c r="CR201" s="366"/>
      <c r="CS201" s="366"/>
      <c r="CT201" s="366"/>
      <c r="CU201" s="366"/>
      <c r="CV201" s="366"/>
      <c r="CW201" s="366"/>
      <c r="CX201" s="366"/>
      <c r="CY201" s="366"/>
      <c r="CZ201" s="366"/>
    </row>
    <row r="202" s="362" customFormat="true" ht="15" hidden="false" customHeight="true" outlineLevel="0" collapsed="false">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c r="AP202" s="239"/>
      <c r="AQ202" s="239"/>
      <c r="AR202" s="239"/>
      <c r="AS202" s="239"/>
      <c r="AT202" s="239"/>
      <c r="AU202" s="239"/>
      <c r="AV202" s="239"/>
      <c r="AW202" s="239"/>
      <c r="AX202" s="239"/>
      <c r="AY202" s="239"/>
      <c r="AZ202" s="239"/>
      <c r="BA202" s="239"/>
      <c r="BB202" s="239"/>
      <c r="BC202" s="239"/>
      <c r="BD202" s="239"/>
      <c r="BE202" s="239"/>
      <c r="BF202" s="239"/>
      <c r="BG202" s="239"/>
      <c r="BH202" s="239"/>
      <c r="BI202" s="351" t="n">
        <v>2027</v>
      </c>
      <c r="BJ202" s="351"/>
      <c r="BK202" s="351"/>
      <c r="BL202" s="351"/>
      <c r="BM202" s="351"/>
      <c r="BN202" s="351"/>
      <c r="BO202" s="351"/>
      <c r="BP202" s="351"/>
      <c r="BQ202" s="351"/>
      <c r="BR202" s="351"/>
      <c r="BS202" s="351"/>
      <c r="BT202" s="239"/>
      <c r="BU202" s="239"/>
      <c r="BV202" s="239"/>
      <c r="BW202" s="239"/>
      <c r="BX202" s="239"/>
      <c r="BY202" s="239"/>
      <c r="BZ202" s="239"/>
      <c r="CA202" s="239"/>
      <c r="CB202" s="239"/>
      <c r="CC202" s="239"/>
      <c r="CD202" s="239"/>
      <c r="CE202" s="239"/>
      <c r="CF202" s="239"/>
      <c r="CG202" s="239"/>
      <c r="CH202" s="239"/>
      <c r="CI202" s="239"/>
      <c r="CJ202" s="239"/>
      <c r="CK202" s="239"/>
      <c r="CL202" s="239"/>
      <c r="CM202" s="239"/>
      <c r="CN202" s="239"/>
      <c r="CO202" s="239"/>
      <c r="CP202" s="239"/>
      <c r="CQ202" s="239"/>
      <c r="CR202" s="239"/>
      <c r="CS202" s="239"/>
      <c r="CT202" s="239"/>
      <c r="CU202" s="239"/>
      <c r="CV202" s="239"/>
      <c r="CW202" s="239"/>
      <c r="CX202" s="239"/>
      <c r="CY202" s="239"/>
      <c r="CZ202" s="239"/>
    </row>
    <row r="203" s="362" customFormat="true" ht="37.5" hidden="false" customHeight="true" outlineLevel="0" collapsed="false">
      <c r="A203" s="301" t="s">
        <v>387</v>
      </c>
      <c r="B203" s="301"/>
      <c r="C203" s="301"/>
      <c r="D203" s="301"/>
      <c r="E203" s="301"/>
      <c r="F203" s="301"/>
      <c r="G203" s="301"/>
      <c r="H203" s="301" t="s">
        <v>38</v>
      </c>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01"/>
      <c r="AF203" s="301"/>
      <c r="AG203" s="301"/>
      <c r="AH203" s="301"/>
      <c r="AI203" s="301"/>
      <c r="AJ203" s="301"/>
      <c r="AK203" s="301"/>
      <c r="AL203" s="301"/>
      <c r="AM203" s="301"/>
      <c r="AN203" s="301"/>
      <c r="AO203" s="301"/>
      <c r="AP203" s="301"/>
      <c r="AQ203" s="301"/>
      <c r="AR203" s="301"/>
      <c r="AS203" s="301"/>
      <c r="AT203" s="301"/>
      <c r="AU203" s="301"/>
      <c r="AV203" s="301"/>
      <c r="AW203" s="301"/>
      <c r="AX203" s="301"/>
      <c r="AY203" s="301"/>
      <c r="AZ203" s="301"/>
      <c r="BA203" s="301"/>
      <c r="BB203" s="301"/>
      <c r="BC203" s="301" t="s">
        <v>552</v>
      </c>
      <c r="BD203" s="301"/>
      <c r="BE203" s="301"/>
      <c r="BF203" s="301"/>
      <c r="BG203" s="301"/>
      <c r="BH203" s="301"/>
      <c r="BI203" s="301"/>
      <c r="BJ203" s="301"/>
      <c r="BK203" s="301"/>
      <c r="BL203" s="301"/>
      <c r="BM203" s="301"/>
      <c r="BN203" s="301"/>
      <c r="BO203" s="301"/>
      <c r="BP203" s="301"/>
      <c r="BQ203" s="301"/>
      <c r="BR203" s="301"/>
      <c r="BS203" s="301" t="s">
        <v>553</v>
      </c>
      <c r="BT203" s="301"/>
      <c r="BU203" s="301"/>
      <c r="BV203" s="301"/>
      <c r="BW203" s="301"/>
      <c r="BX203" s="301"/>
      <c r="BY203" s="301"/>
      <c r="BZ203" s="301"/>
      <c r="CA203" s="301"/>
      <c r="CB203" s="301"/>
      <c r="CC203" s="301"/>
      <c r="CD203" s="301"/>
      <c r="CE203" s="301"/>
      <c r="CF203" s="301"/>
      <c r="CG203" s="301"/>
      <c r="CH203" s="301"/>
      <c r="CI203" s="301" t="s">
        <v>554</v>
      </c>
      <c r="CJ203" s="301"/>
      <c r="CK203" s="301"/>
      <c r="CL203" s="301"/>
      <c r="CM203" s="301"/>
      <c r="CN203" s="301"/>
      <c r="CO203" s="301"/>
      <c r="CP203" s="301"/>
      <c r="CQ203" s="301"/>
      <c r="CR203" s="301"/>
      <c r="CS203" s="301"/>
      <c r="CT203" s="301"/>
      <c r="CU203" s="301"/>
      <c r="CV203" s="301"/>
      <c r="CW203" s="301"/>
      <c r="CX203" s="301"/>
      <c r="CY203" s="301"/>
      <c r="CZ203" s="301"/>
    </row>
    <row r="204" s="362" customFormat="true" ht="15" hidden="false" customHeight="true" outlineLevel="0" collapsed="false">
      <c r="A204" s="354" t="n">
        <v>1</v>
      </c>
      <c r="B204" s="354"/>
      <c r="C204" s="354"/>
      <c r="D204" s="354"/>
      <c r="E204" s="354"/>
      <c r="F204" s="354"/>
      <c r="G204" s="354"/>
      <c r="H204" s="354" t="n">
        <v>2</v>
      </c>
      <c r="I204" s="354"/>
      <c r="J204" s="354"/>
      <c r="K204" s="354"/>
      <c r="L204" s="354"/>
      <c r="M204" s="354"/>
      <c r="N204" s="354"/>
      <c r="O204" s="354"/>
      <c r="P204" s="354"/>
      <c r="Q204" s="354"/>
      <c r="R204" s="354"/>
      <c r="S204" s="354"/>
      <c r="T204" s="354"/>
      <c r="U204" s="354"/>
      <c r="V204" s="354"/>
      <c r="W204" s="354"/>
      <c r="X204" s="354"/>
      <c r="Y204" s="354"/>
      <c r="Z204" s="354"/>
      <c r="AA204" s="354"/>
      <c r="AB204" s="354"/>
      <c r="AC204" s="354"/>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4"/>
      <c r="AY204" s="354"/>
      <c r="AZ204" s="354"/>
      <c r="BA204" s="354"/>
      <c r="BB204" s="354"/>
      <c r="BC204" s="354" t="n">
        <v>3</v>
      </c>
      <c r="BD204" s="354"/>
      <c r="BE204" s="354"/>
      <c r="BF204" s="354"/>
      <c r="BG204" s="354"/>
      <c r="BH204" s="354"/>
      <c r="BI204" s="354"/>
      <c r="BJ204" s="354"/>
      <c r="BK204" s="354"/>
      <c r="BL204" s="354"/>
      <c r="BM204" s="354"/>
      <c r="BN204" s="354"/>
      <c r="BO204" s="354"/>
      <c r="BP204" s="354"/>
      <c r="BQ204" s="354"/>
      <c r="BR204" s="354"/>
      <c r="BS204" s="354" t="n">
        <v>4</v>
      </c>
      <c r="BT204" s="354"/>
      <c r="BU204" s="354"/>
      <c r="BV204" s="354"/>
      <c r="BW204" s="354"/>
      <c r="BX204" s="354"/>
      <c r="BY204" s="354"/>
      <c r="BZ204" s="354"/>
      <c r="CA204" s="354"/>
      <c r="CB204" s="354"/>
      <c r="CC204" s="354"/>
      <c r="CD204" s="354"/>
      <c r="CE204" s="354"/>
      <c r="CF204" s="354"/>
      <c r="CG204" s="354"/>
      <c r="CH204" s="354"/>
      <c r="CI204" s="354" t="n">
        <v>5</v>
      </c>
      <c r="CJ204" s="354"/>
      <c r="CK204" s="354"/>
      <c r="CL204" s="354"/>
      <c r="CM204" s="354"/>
      <c r="CN204" s="354"/>
      <c r="CO204" s="354"/>
      <c r="CP204" s="354"/>
      <c r="CQ204" s="354"/>
      <c r="CR204" s="354"/>
      <c r="CS204" s="354"/>
      <c r="CT204" s="354"/>
      <c r="CU204" s="354"/>
      <c r="CV204" s="354"/>
      <c r="CW204" s="354"/>
      <c r="CX204" s="354"/>
      <c r="CY204" s="354"/>
      <c r="CZ204" s="354"/>
    </row>
    <row r="205" s="362" customFormat="true" ht="15" hidden="false" customHeight="true" outlineLevel="0" collapsed="false">
      <c r="A205" s="379" t="s">
        <v>511</v>
      </c>
      <c r="B205" s="379"/>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379"/>
      <c r="AR205" s="379"/>
      <c r="AS205" s="379"/>
      <c r="AT205" s="379"/>
      <c r="AU205" s="379"/>
      <c r="AV205" s="379"/>
      <c r="AW205" s="379"/>
      <c r="AX205" s="379"/>
      <c r="AY205" s="379"/>
      <c r="AZ205" s="379"/>
      <c r="BA205" s="379"/>
      <c r="BB205" s="379"/>
      <c r="BC205" s="379"/>
      <c r="BD205" s="379"/>
      <c r="BE205" s="379"/>
      <c r="BF205" s="379"/>
      <c r="BG205" s="379"/>
      <c r="BH205" s="379"/>
      <c r="BI205" s="379"/>
      <c r="BJ205" s="379"/>
      <c r="BK205" s="379"/>
      <c r="BL205" s="379"/>
      <c r="BM205" s="379"/>
      <c r="BN205" s="379"/>
      <c r="BO205" s="379"/>
      <c r="BP205" s="379"/>
      <c r="BQ205" s="379"/>
      <c r="BR205" s="379"/>
      <c r="BS205" s="379"/>
      <c r="BT205" s="379"/>
      <c r="BU205" s="379"/>
      <c r="BV205" s="379"/>
      <c r="BW205" s="379"/>
      <c r="BX205" s="379"/>
      <c r="BY205" s="379"/>
      <c r="BZ205" s="379"/>
      <c r="CA205" s="379"/>
      <c r="CB205" s="379"/>
      <c r="CC205" s="379"/>
      <c r="CD205" s="379"/>
      <c r="CE205" s="379"/>
      <c r="CF205" s="379"/>
      <c r="CG205" s="379"/>
      <c r="CH205" s="379"/>
      <c r="CI205" s="379"/>
      <c r="CJ205" s="379"/>
      <c r="CK205" s="379"/>
      <c r="CL205" s="379"/>
      <c r="CM205" s="379"/>
      <c r="CN205" s="379"/>
      <c r="CO205" s="379"/>
      <c r="CP205" s="379"/>
      <c r="CQ205" s="379"/>
      <c r="CR205" s="379"/>
      <c r="CS205" s="379"/>
      <c r="CT205" s="379"/>
      <c r="CU205" s="379"/>
      <c r="CV205" s="379"/>
      <c r="CW205" s="379"/>
      <c r="CX205" s="379"/>
      <c r="CY205" s="379"/>
      <c r="CZ205" s="379"/>
    </row>
    <row r="206" s="357" customFormat="true" ht="15" hidden="false" customHeight="true" outlineLevel="0" collapsed="false">
      <c r="A206" s="358" t="s">
        <v>154</v>
      </c>
      <c r="B206" s="358"/>
      <c r="C206" s="358"/>
      <c r="D206" s="358"/>
      <c r="E206" s="358"/>
      <c r="F206" s="358"/>
      <c r="G206" s="358"/>
      <c r="H206" s="359" t="s">
        <v>555</v>
      </c>
      <c r="I206" s="359"/>
      <c r="J206" s="359"/>
      <c r="K206" s="359"/>
      <c r="L206" s="359"/>
      <c r="M206" s="359"/>
      <c r="N206" s="359"/>
      <c r="O206" s="359"/>
      <c r="P206" s="359"/>
      <c r="Q206" s="359"/>
      <c r="R206" s="359"/>
      <c r="S206" s="359"/>
      <c r="T206" s="359"/>
      <c r="U206" s="359"/>
      <c r="V206" s="359"/>
      <c r="W206" s="359"/>
      <c r="X206" s="359"/>
      <c r="Y206" s="359"/>
      <c r="Z206" s="359"/>
      <c r="AA206" s="359"/>
      <c r="AB206" s="359"/>
      <c r="AC206" s="359"/>
      <c r="AD206" s="359"/>
      <c r="AE206" s="359"/>
      <c r="AF206" s="359"/>
      <c r="AG206" s="359"/>
      <c r="AH206" s="359"/>
      <c r="AI206" s="359"/>
      <c r="AJ206" s="359"/>
      <c r="AK206" s="359"/>
      <c r="AL206" s="359"/>
      <c r="AM206" s="359"/>
      <c r="AN206" s="359"/>
      <c r="AO206" s="359"/>
      <c r="AP206" s="359"/>
      <c r="AQ206" s="359"/>
      <c r="AR206" s="359"/>
      <c r="AS206" s="359"/>
      <c r="AT206" s="359"/>
      <c r="AU206" s="359"/>
      <c r="AV206" s="359"/>
      <c r="AW206" s="359"/>
      <c r="AX206" s="359"/>
      <c r="AY206" s="359"/>
      <c r="AZ206" s="359"/>
      <c r="BA206" s="359"/>
      <c r="BB206" s="359"/>
      <c r="BC206" s="360" t="n">
        <v>400</v>
      </c>
      <c r="BD206" s="360"/>
      <c r="BE206" s="360"/>
      <c r="BF206" s="360"/>
      <c r="BG206" s="360"/>
      <c r="BH206" s="360"/>
      <c r="BI206" s="360"/>
      <c r="BJ206" s="360"/>
      <c r="BK206" s="360"/>
      <c r="BL206" s="360"/>
      <c r="BM206" s="360"/>
      <c r="BN206" s="360"/>
      <c r="BO206" s="360"/>
      <c r="BP206" s="360"/>
      <c r="BQ206" s="360"/>
      <c r="BR206" s="360"/>
      <c r="BS206" s="361" t="n">
        <v>925</v>
      </c>
      <c r="BT206" s="361"/>
      <c r="BU206" s="361"/>
      <c r="BV206" s="361"/>
      <c r="BW206" s="361"/>
      <c r="BX206" s="361"/>
      <c r="BY206" s="361"/>
      <c r="BZ206" s="361"/>
      <c r="CA206" s="361"/>
      <c r="CB206" s="361"/>
      <c r="CC206" s="361"/>
      <c r="CD206" s="361"/>
      <c r="CE206" s="361"/>
      <c r="CF206" s="361"/>
      <c r="CG206" s="361"/>
      <c r="CH206" s="361"/>
      <c r="CI206" s="361" t="n">
        <f aca="false">BC206*BS206</f>
        <v>370000</v>
      </c>
      <c r="CJ206" s="361"/>
      <c r="CK206" s="361"/>
      <c r="CL206" s="361"/>
      <c r="CM206" s="361"/>
      <c r="CN206" s="361"/>
      <c r="CO206" s="361"/>
      <c r="CP206" s="361"/>
      <c r="CQ206" s="361"/>
      <c r="CR206" s="361"/>
      <c r="CS206" s="361"/>
      <c r="CT206" s="361"/>
      <c r="CU206" s="361"/>
      <c r="CV206" s="361"/>
      <c r="CW206" s="361"/>
      <c r="CX206" s="361"/>
      <c r="CY206" s="361"/>
      <c r="CZ206" s="361"/>
      <c r="DG206" s="411"/>
      <c r="DH206" s="411"/>
      <c r="DI206" s="411"/>
      <c r="DJ206" s="411"/>
      <c r="DK206" s="411"/>
      <c r="DL206" s="411"/>
      <c r="DM206" s="411"/>
      <c r="DN206" s="411"/>
      <c r="DO206" s="411"/>
      <c r="DP206" s="411"/>
      <c r="DQ206" s="411"/>
      <c r="DR206" s="411"/>
      <c r="DS206" s="411"/>
      <c r="DT206" s="411"/>
      <c r="DU206" s="411"/>
      <c r="DV206" s="411"/>
      <c r="DW206" s="411"/>
      <c r="DX206" s="411"/>
      <c r="DY206" s="411"/>
      <c r="DZ206" s="411"/>
      <c r="EA206" s="411"/>
      <c r="EB206" s="411"/>
      <c r="EC206" s="411"/>
      <c r="ED206" s="411"/>
      <c r="EE206" s="411"/>
      <c r="EF206" s="411"/>
      <c r="EG206" s="411"/>
      <c r="EH206" s="411"/>
      <c r="EI206" s="411"/>
      <c r="EJ206" s="411"/>
      <c r="EK206" s="411"/>
      <c r="EL206" s="411"/>
      <c r="EM206" s="411"/>
      <c r="EN206" s="411"/>
      <c r="EO206" s="411"/>
      <c r="EP206" s="411"/>
      <c r="EQ206" s="411"/>
      <c r="ER206" s="411"/>
      <c r="ES206" s="411"/>
      <c r="ET206" s="411"/>
      <c r="EU206" s="411"/>
    </row>
    <row r="207" s="357" customFormat="true" ht="15" hidden="false" customHeight="true" outlineLevel="0" collapsed="false">
      <c r="A207" s="358" t="s">
        <v>155</v>
      </c>
      <c r="B207" s="358"/>
      <c r="C207" s="358"/>
      <c r="D207" s="358"/>
      <c r="E207" s="358"/>
      <c r="F207" s="358"/>
      <c r="G207" s="358"/>
      <c r="H207" s="359" t="s">
        <v>555</v>
      </c>
      <c r="I207" s="359"/>
      <c r="J207" s="359"/>
      <c r="K207" s="359"/>
      <c r="L207" s="359"/>
      <c r="M207" s="359"/>
      <c r="N207" s="359"/>
      <c r="O207" s="359"/>
      <c r="P207" s="359"/>
      <c r="Q207" s="359"/>
      <c r="R207" s="359"/>
      <c r="S207" s="359"/>
      <c r="T207" s="359"/>
      <c r="U207" s="359"/>
      <c r="V207" s="359"/>
      <c r="W207" s="359"/>
      <c r="X207" s="359"/>
      <c r="Y207" s="359"/>
      <c r="Z207" s="359"/>
      <c r="AA207" s="359"/>
      <c r="AB207" s="359"/>
      <c r="AC207" s="359"/>
      <c r="AD207" s="359"/>
      <c r="AE207" s="359"/>
      <c r="AF207" s="359"/>
      <c r="AG207" s="359"/>
      <c r="AH207" s="359"/>
      <c r="AI207" s="359"/>
      <c r="AJ207" s="359"/>
      <c r="AK207" s="359"/>
      <c r="AL207" s="359"/>
      <c r="AM207" s="359"/>
      <c r="AN207" s="359"/>
      <c r="AO207" s="359"/>
      <c r="AP207" s="359"/>
      <c r="AQ207" s="359"/>
      <c r="AR207" s="359"/>
      <c r="AS207" s="359"/>
      <c r="AT207" s="359"/>
      <c r="AU207" s="359"/>
      <c r="AV207" s="359"/>
      <c r="AW207" s="359"/>
      <c r="AX207" s="359"/>
      <c r="AY207" s="359"/>
      <c r="AZ207" s="359"/>
      <c r="BA207" s="359"/>
      <c r="BB207" s="359"/>
      <c r="BC207" s="360" t="n">
        <v>20</v>
      </c>
      <c r="BD207" s="360"/>
      <c r="BE207" s="360"/>
      <c r="BF207" s="360"/>
      <c r="BG207" s="360"/>
      <c r="BH207" s="360"/>
      <c r="BI207" s="360"/>
      <c r="BJ207" s="360"/>
      <c r="BK207" s="360"/>
      <c r="BL207" s="360"/>
      <c r="BM207" s="360"/>
      <c r="BN207" s="360"/>
      <c r="BO207" s="360"/>
      <c r="BP207" s="360"/>
      <c r="BQ207" s="360"/>
      <c r="BR207" s="360"/>
      <c r="BS207" s="410" t="n">
        <v>1879</v>
      </c>
      <c r="BT207" s="410"/>
      <c r="BU207" s="410"/>
      <c r="BV207" s="410"/>
      <c r="BW207" s="410"/>
      <c r="BX207" s="410"/>
      <c r="BY207" s="410"/>
      <c r="BZ207" s="410"/>
      <c r="CA207" s="410"/>
      <c r="CB207" s="410"/>
      <c r="CC207" s="410"/>
      <c r="CD207" s="410"/>
      <c r="CE207" s="410"/>
      <c r="CF207" s="410"/>
      <c r="CG207" s="410"/>
      <c r="CH207" s="410"/>
      <c r="CI207" s="361" t="n">
        <f aca="false">BC207*BS207</f>
        <v>37580</v>
      </c>
      <c r="CJ207" s="361"/>
      <c r="CK207" s="361"/>
      <c r="CL207" s="361"/>
      <c r="CM207" s="361"/>
      <c r="CN207" s="361"/>
      <c r="CO207" s="361"/>
      <c r="CP207" s="361"/>
      <c r="CQ207" s="361"/>
      <c r="CR207" s="361"/>
      <c r="CS207" s="361"/>
      <c r="CT207" s="361"/>
      <c r="CU207" s="361"/>
      <c r="CV207" s="361"/>
      <c r="CW207" s="361"/>
      <c r="CX207" s="361"/>
      <c r="CY207" s="361"/>
      <c r="CZ207" s="361"/>
    </row>
    <row r="208" s="353" customFormat="true" ht="15" hidden="false" customHeight="true" outlineLevel="0" collapsed="false">
      <c r="A208" s="373" t="s">
        <v>516</v>
      </c>
      <c r="B208" s="373"/>
      <c r="C208" s="373"/>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3"/>
      <c r="AY208" s="373"/>
      <c r="AZ208" s="373"/>
      <c r="BA208" s="373"/>
      <c r="BB208" s="373"/>
      <c r="BC208" s="365" t="s">
        <v>164</v>
      </c>
      <c r="BD208" s="365"/>
      <c r="BE208" s="365"/>
      <c r="BF208" s="365"/>
      <c r="BG208" s="365"/>
      <c r="BH208" s="365"/>
      <c r="BI208" s="365"/>
      <c r="BJ208" s="365"/>
      <c r="BK208" s="365"/>
      <c r="BL208" s="365"/>
      <c r="BM208" s="365"/>
      <c r="BN208" s="365"/>
      <c r="BO208" s="365"/>
      <c r="BP208" s="365"/>
      <c r="BQ208" s="365"/>
      <c r="BR208" s="365"/>
      <c r="BS208" s="365" t="s">
        <v>164</v>
      </c>
      <c r="BT208" s="365"/>
      <c r="BU208" s="365"/>
      <c r="BV208" s="365"/>
      <c r="BW208" s="365"/>
      <c r="BX208" s="365"/>
      <c r="BY208" s="365"/>
      <c r="BZ208" s="365"/>
      <c r="CA208" s="365"/>
      <c r="CB208" s="365"/>
      <c r="CC208" s="365"/>
      <c r="CD208" s="365"/>
      <c r="CE208" s="365"/>
      <c r="CF208" s="365"/>
      <c r="CG208" s="365"/>
      <c r="CH208" s="365"/>
      <c r="CI208" s="366" t="n">
        <f aca="false">CI206+CI207</f>
        <v>407580</v>
      </c>
      <c r="CJ208" s="366"/>
      <c r="CK208" s="366"/>
      <c r="CL208" s="366"/>
      <c r="CM208" s="366"/>
      <c r="CN208" s="366"/>
      <c r="CO208" s="366"/>
      <c r="CP208" s="366"/>
      <c r="CQ208" s="366"/>
      <c r="CR208" s="366"/>
      <c r="CS208" s="366"/>
      <c r="CT208" s="366"/>
      <c r="CU208" s="366"/>
      <c r="CV208" s="366"/>
      <c r="CW208" s="366"/>
      <c r="CX208" s="366"/>
      <c r="CY208" s="366"/>
      <c r="CZ208" s="366"/>
    </row>
    <row r="209" s="355" customFormat="true" ht="12.75" hidden="false" customHeight="true" outlineLevel="0" collapsed="false">
      <c r="A209" s="373" t="s">
        <v>373</v>
      </c>
      <c r="B209" s="373"/>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3"/>
      <c r="AY209" s="373"/>
      <c r="AZ209" s="373"/>
      <c r="BA209" s="373"/>
      <c r="BB209" s="373"/>
      <c r="BC209" s="365" t="s">
        <v>164</v>
      </c>
      <c r="BD209" s="365"/>
      <c r="BE209" s="365"/>
      <c r="BF209" s="365"/>
      <c r="BG209" s="365"/>
      <c r="BH209" s="365"/>
      <c r="BI209" s="365"/>
      <c r="BJ209" s="365"/>
      <c r="BK209" s="365"/>
      <c r="BL209" s="365"/>
      <c r="BM209" s="365"/>
      <c r="BN209" s="365"/>
      <c r="BO209" s="365"/>
      <c r="BP209" s="365"/>
      <c r="BQ209" s="365"/>
      <c r="BR209" s="365"/>
      <c r="BS209" s="365" t="s">
        <v>164</v>
      </c>
      <c r="BT209" s="365"/>
      <c r="BU209" s="365"/>
      <c r="BV209" s="365"/>
      <c r="BW209" s="365"/>
      <c r="BX209" s="365"/>
      <c r="BY209" s="365"/>
      <c r="BZ209" s="365"/>
      <c r="CA209" s="365"/>
      <c r="CB209" s="365"/>
      <c r="CC209" s="365"/>
      <c r="CD209" s="365"/>
      <c r="CE209" s="365"/>
      <c r="CF209" s="365"/>
      <c r="CG209" s="365"/>
      <c r="CH209" s="365"/>
      <c r="CI209" s="366" t="n">
        <f aca="false">CI208</f>
        <v>407580</v>
      </c>
      <c r="CJ209" s="366"/>
      <c r="CK209" s="366"/>
      <c r="CL209" s="366"/>
      <c r="CM209" s="366"/>
      <c r="CN209" s="366"/>
      <c r="CO209" s="366"/>
      <c r="CP209" s="366"/>
      <c r="CQ209" s="366"/>
      <c r="CR209" s="366"/>
      <c r="CS209" s="366"/>
      <c r="CT209" s="366"/>
      <c r="CU209" s="366"/>
      <c r="CV209" s="366"/>
      <c r="CW209" s="366"/>
      <c r="CX209" s="366"/>
      <c r="CY209" s="366"/>
      <c r="CZ209" s="366"/>
    </row>
    <row r="210" s="362" customFormat="true" ht="15" hidden="false" customHeight="true" outlineLevel="0" collapsed="false">
      <c r="A210" s="244" t="s">
        <v>556</v>
      </c>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row>
    <row r="211" s="362" customFormat="true" ht="15" hidden="false" customHeight="true" outlineLevel="0" collapsed="false">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c r="BA211" s="239"/>
      <c r="BB211" s="239"/>
      <c r="BC211" s="239"/>
      <c r="BD211" s="239"/>
      <c r="BE211" s="239"/>
      <c r="BF211" s="239"/>
      <c r="BG211" s="239"/>
      <c r="BH211" s="239"/>
      <c r="BI211" s="239"/>
      <c r="BJ211" s="239"/>
      <c r="BK211" s="239"/>
      <c r="BL211" s="239"/>
      <c r="BM211" s="239"/>
      <c r="BN211" s="239"/>
      <c r="BO211" s="239"/>
      <c r="BP211" s="239"/>
      <c r="BQ211" s="239"/>
      <c r="BR211" s="239"/>
      <c r="BS211" s="239"/>
      <c r="BT211" s="239"/>
      <c r="BU211" s="239"/>
      <c r="BV211" s="239"/>
      <c r="BW211" s="239"/>
      <c r="BX211" s="239"/>
      <c r="BY211" s="239"/>
      <c r="BZ211" s="239"/>
      <c r="CA211" s="239"/>
      <c r="CB211" s="239"/>
      <c r="CC211" s="239"/>
      <c r="CD211" s="239"/>
      <c r="CE211" s="239"/>
      <c r="CF211" s="239"/>
      <c r="CG211" s="239"/>
      <c r="CH211" s="239"/>
      <c r="CI211" s="239"/>
      <c r="CJ211" s="239"/>
      <c r="CK211" s="239"/>
      <c r="CL211" s="239"/>
      <c r="CM211" s="239"/>
      <c r="CN211" s="239"/>
      <c r="CO211" s="239"/>
      <c r="CP211" s="239"/>
      <c r="CQ211" s="239"/>
      <c r="CR211" s="239"/>
      <c r="CS211" s="239"/>
      <c r="CT211" s="239"/>
      <c r="CU211" s="239"/>
      <c r="CV211" s="239"/>
      <c r="CW211" s="239"/>
      <c r="CX211" s="239"/>
      <c r="CY211" s="239"/>
      <c r="CZ211" s="239"/>
    </row>
    <row r="212" s="362" customFormat="true" ht="15" hidden="false" customHeight="true" outlineLevel="0" collapsed="false">
      <c r="A212" s="244" t="s">
        <v>557</v>
      </c>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c r="CO212" s="244"/>
      <c r="CP212" s="244"/>
      <c r="CQ212" s="244"/>
      <c r="CR212" s="244"/>
      <c r="CS212" s="244"/>
      <c r="CT212" s="244"/>
      <c r="CU212" s="244"/>
      <c r="CV212" s="244"/>
      <c r="CW212" s="244"/>
      <c r="CX212" s="244"/>
      <c r="CY212" s="244"/>
      <c r="CZ212" s="244"/>
    </row>
    <row r="213" s="357" customFormat="true" ht="15" hidden="false" customHeight="true" outlineLevel="0" collapsed="false">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c r="BV213" s="239"/>
      <c r="BW213" s="239"/>
      <c r="BX213" s="239"/>
      <c r="BY213" s="239"/>
      <c r="BZ213" s="239"/>
      <c r="CA213" s="239"/>
      <c r="CB213" s="239"/>
      <c r="CC213" s="239"/>
      <c r="CD213" s="239"/>
      <c r="CE213" s="239"/>
      <c r="CF213" s="239"/>
      <c r="CG213" s="239"/>
      <c r="CH213" s="239"/>
      <c r="CI213" s="239"/>
      <c r="CJ213" s="239"/>
      <c r="CK213" s="239"/>
      <c r="CL213" s="239"/>
      <c r="CM213" s="239"/>
      <c r="CN213" s="239"/>
      <c r="CO213" s="239"/>
      <c r="CP213" s="239"/>
      <c r="CQ213" s="239"/>
      <c r="CR213" s="239"/>
      <c r="CS213" s="239"/>
      <c r="CT213" s="239"/>
      <c r="CU213" s="239"/>
      <c r="CV213" s="239"/>
      <c r="CW213" s="239"/>
      <c r="CX213" s="239"/>
      <c r="CY213" s="239"/>
      <c r="CZ213" s="239"/>
    </row>
    <row r="214" s="357" customFormat="true" ht="15" hidden="false" customHeight="true" outlineLevel="0" collapsed="false">
      <c r="A214" s="244" t="s">
        <v>420</v>
      </c>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302" t="s">
        <v>558</v>
      </c>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2"/>
      <c r="AY214" s="302"/>
      <c r="AZ214" s="302"/>
      <c r="BA214" s="302"/>
      <c r="BB214" s="302"/>
      <c r="BC214" s="302"/>
      <c r="BD214" s="302"/>
      <c r="BE214" s="302"/>
      <c r="BF214" s="302"/>
      <c r="BG214" s="302"/>
      <c r="BH214" s="302"/>
      <c r="BI214" s="302"/>
      <c r="BJ214" s="302"/>
      <c r="BK214" s="302"/>
      <c r="BL214" s="302"/>
      <c r="BM214" s="302"/>
      <c r="BN214" s="302"/>
      <c r="BO214" s="302"/>
      <c r="BP214" s="302"/>
      <c r="BQ214" s="302"/>
      <c r="BR214" s="302"/>
      <c r="BS214" s="302"/>
      <c r="BT214" s="302"/>
      <c r="BU214" s="302"/>
      <c r="BV214" s="302"/>
      <c r="BW214" s="302"/>
      <c r="BX214" s="302"/>
      <c r="BY214" s="302"/>
      <c r="BZ214" s="302"/>
      <c r="CA214" s="302"/>
      <c r="CB214" s="302"/>
      <c r="CC214" s="302"/>
      <c r="CD214" s="302"/>
      <c r="CE214" s="302"/>
      <c r="CF214" s="302"/>
      <c r="CG214" s="302"/>
      <c r="CH214" s="302"/>
      <c r="CI214" s="302"/>
      <c r="CJ214" s="302"/>
      <c r="CK214" s="302"/>
      <c r="CL214" s="302"/>
      <c r="CM214" s="302"/>
      <c r="CN214" s="302"/>
      <c r="CO214" s="302"/>
      <c r="CP214" s="302"/>
      <c r="CQ214" s="302"/>
      <c r="CR214" s="302"/>
      <c r="CS214" s="302"/>
      <c r="CT214" s="302"/>
      <c r="CU214" s="302"/>
      <c r="CV214" s="302"/>
      <c r="CW214" s="302"/>
      <c r="CX214" s="302"/>
      <c r="CY214" s="302"/>
      <c r="CZ214" s="302"/>
    </row>
    <row r="215" s="353" customFormat="true" ht="15" hidden="false" customHeight="true" outlineLevel="0" collapsed="false">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372" t="s">
        <v>377</v>
      </c>
      <c r="BJ215" s="372"/>
      <c r="BK215" s="372"/>
      <c r="BL215" s="372"/>
      <c r="BM215" s="372"/>
      <c r="BN215" s="372"/>
      <c r="BO215" s="372"/>
      <c r="BP215" s="372"/>
      <c r="BQ215" s="372"/>
      <c r="BR215" s="372"/>
      <c r="BS215" s="372"/>
      <c r="BT215" s="372"/>
      <c r="BU215" s="372"/>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row>
    <row r="216" s="355" customFormat="true" ht="36.75" hidden="false" customHeight="true" outlineLevel="0" collapsed="false">
      <c r="A216" s="301" t="s">
        <v>387</v>
      </c>
      <c r="B216" s="301"/>
      <c r="C216" s="301"/>
      <c r="D216" s="301"/>
      <c r="E216" s="301"/>
      <c r="F216" s="301"/>
      <c r="G216" s="301"/>
      <c r="H216" s="301" t="s">
        <v>38</v>
      </c>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1"/>
      <c r="AR216" s="301"/>
      <c r="AS216" s="301"/>
      <c r="AT216" s="301"/>
      <c r="AU216" s="301"/>
      <c r="AV216" s="301"/>
      <c r="AW216" s="301"/>
      <c r="AX216" s="301"/>
      <c r="AY216" s="301"/>
      <c r="AZ216" s="301"/>
      <c r="BA216" s="301"/>
      <c r="BB216" s="301"/>
      <c r="BC216" s="352" t="s">
        <v>412</v>
      </c>
      <c r="BD216" s="352"/>
      <c r="BE216" s="352"/>
      <c r="BF216" s="352"/>
      <c r="BG216" s="352"/>
      <c r="BH216" s="352"/>
      <c r="BI216" s="352"/>
      <c r="BJ216" s="352"/>
      <c r="BK216" s="352"/>
      <c r="BL216" s="352"/>
      <c r="BM216" s="352"/>
      <c r="BN216" s="352"/>
      <c r="BO216" s="352"/>
      <c r="BP216" s="352"/>
      <c r="BQ216" s="352"/>
      <c r="BR216" s="352"/>
      <c r="BS216" s="301" t="s">
        <v>413</v>
      </c>
      <c r="BT216" s="301"/>
      <c r="BU216" s="301"/>
      <c r="BV216" s="301"/>
      <c r="BW216" s="301"/>
      <c r="BX216" s="301"/>
      <c r="BY216" s="301"/>
      <c r="BZ216" s="301"/>
      <c r="CA216" s="301"/>
      <c r="CB216" s="301"/>
      <c r="CC216" s="301"/>
      <c r="CD216" s="301"/>
      <c r="CE216" s="301"/>
      <c r="CF216" s="301"/>
      <c r="CG216" s="301"/>
      <c r="CH216" s="301"/>
      <c r="CI216" s="301" t="s">
        <v>414</v>
      </c>
      <c r="CJ216" s="301"/>
      <c r="CK216" s="301"/>
      <c r="CL216" s="301"/>
      <c r="CM216" s="301"/>
      <c r="CN216" s="301"/>
      <c r="CO216" s="301"/>
      <c r="CP216" s="301"/>
      <c r="CQ216" s="301"/>
      <c r="CR216" s="301"/>
      <c r="CS216" s="301"/>
      <c r="CT216" s="301"/>
      <c r="CU216" s="301"/>
      <c r="CV216" s="301"/>
      <c r="CW216" s="301"/>
      <c r="CX216" s="301"/>
      <c r="CY216" s="301"/>
      <c r="CZ216" s="301"/>
    </row>
    <row r="217" s="362" customFormat="true" ht="15" hidden="false" customHeight="true" outlineLevel="0" collapsed="false">
      <c r="A217" s="354" t="n">
        <v>1</v>
      </c>
      <c r="B217" s="354"/>
      <c r="C217" s="354"/>
      <c r="D217" s="354"/>
      <c r="E217" s="354"/>
      <c r="F217" s="354"/>
      <c r="G217" s="354"/>
      <c r="H217" s="354" t="n">
        <v>2</v>
      </c>
      <c r="I217" s="354"/>
      <c r="J217" s="354"/>
      <c r="K217" s="354"/>
      <c r="L217" s="354"/>
      <c r="M217" s="354"/>
      <c r="N217" s="354"/>
      <c r="O217" s="354"/>
      <c r="P217" s="354"/>
      <c r="Q217" s="354"/>
      <c r="R217" s="354"/>
      <c r="S217" s="354"/>
      <c r="T217" s="354"/>
      <c r="U217" s="354"/>
      <c r="V217" s="354"/>
      <c r="W217" s="354"/>
      <c r="X217" s="354"/>
      <c r="Y217" s="354"/>
      <c r="Z217" s="354"/>
      <c r="AA217" s="354"/>
      <c r="AB217" s="354"/>
      <c r="AC217" s="354"/>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4"/>
      <c r="AY217" s="354"/>
      <c r="AZ217" s="354"/>
      <c r="BA217" s="354"/>
      <c r="BB217" s="354"/>
      <c r="BC217" s="354" t="n">
        <v>3</v>
      </c>
      <c r="BD217" s="354"/>
      <c r="BE217" s="354"/>
      <c r="BF217" s="354"/>
      <c r="BG217" s="354"/>
      <c r="BH217" s="354"/>
      <c r="BI217" s="354"/>
      <c r="BJ217" s="354"/>
      <c r="BK217" s="354"/>
      <c r="BL217" s="354"/>
      <c r="BM217" s="354"/>
      <c r="BN217" s="354"/>
      <c r="BO217" s="354"/>
      <c r="BP217" s="354"/>
      <c r="BQ217" s="354"/>
      <c r="BR217" s="354"/>
      <c r="BS217" s="354" t="n">
        <v>4</v>
      </c>
      <c r="BT217" s="354"/>
      <c r="BU217" s="354"/>
      <c r="BV217" s="354"/>
      <c r="BW217" s="354"/>
      <c r="BX217" s="354"/>
      <c r="BY217" s="354"/>
      <c r="BZ217" s="354"/>
      <c r="CA217" s="354"/>
      <c r="CB217" s="354"/>
      <c r="CC217" s="354"/>
      <c r="CD217" s="354"/>
      <c r="CE217" s="354"/>
      <c r="CF217" s="354"/>
      <c r="CG217" s="354"/>
      <c r="CH217" s="354"/>
      <c r="CI217" s="354" t="n">
        <v>5</v>
      </c>
      <c r="CJ217" s="354"/>
      <c r="CK217" s="354"/>
      <c r="CL217" s="354"/>
      <c r="CM217" s="354"/>
      <c r="CN217" s="354"/>
      <c r="CO217" s="354"/>
      <c r="CP217" s="354"/>
      <c r="CQ217" s="354"/>
      <c r="CR217" s="354"/>
      <c r="CS217" s="354"/>
      <c r="CT217" s="354"/>
      <c r="CU217" s="354"/>
      <c r="CV217" s="354"/>
      <c r="CW217" s="354"/>
      <c r="CX217" s="354"/>
      <c r="CY217" s="354"/>
      <c r="CZ217" s="354"/>
    </row>
    <row r="218" s="362" customFormat="true" ht="15" hidden="false" customHeight="true" outlineLevel="0" collapsed="false">
      <c r="A218" s="379" t="s">
        <v>547</v>
      </c>
      <c r="B218" s="379"/>
      <c r="C218" s="379"/>
      <c r="D218" s="379"/>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79"/>
      <c r="AY218" s="379"/>
      <c r="AZ218" s="379"/>
      <c r="BA218" s="379"/>
      <c r="BB218" s="379"/>
      <c r="BC218" s="379"/>
      <c r="BD218" s="379"/>
      <c r="BE218" s="379"/>
      <c r="BF218" s="379"/>
      <c r="BG218" s="379"/>
      <c r="BH218" s="379"/>
      <c r="BI218" s="379"/>
      <c r="BJ218" s="379"/>
      <c r="BK218" s="379"/>
      <c r="BL218" s="379"/>
      <c r="BM218" s="379"/>
      <c r="BN218" s="379"/>
      <c r="BO218" s="379"/>
      <c r="BP218" s="379"/>
      <c r="BQ218" s="379"/>
      <c r="BR218" s="379"/>
      <c r="BS218" s="379"/>
      <c r="BT218" s="379"/>
      <c r="BU218" s="379"/>
      <c r="BV218" s="379"/>
      <c r="BW218" s="379"/>
      <c r="BX218" s="379"/>
      <c r="BY218" s="379"/>
      <c r="BZ218" s="379"/>
      <c r="CA218" s="379"/>
      <c r="CB218" s="379"/>
      <c r="CC218" s="379"/>
      <c r="CD218" s="379"/>
      <c r="CE218" s="379"/>
      <c r="CF218" s="379"/>
      <c r="CG218" s="379"/>
      <c r="CH218" s="379"/>
      <c r="CI218" s="379"/>
      <c r="CJ218" s="379"/>
      <c r="CK218" s="379"/>
      <c r="CL218" s="379"/>
      <c r="CM218" s="379"/>
      <c r="CN218" s="379"/>
      <c r="CO218" s="379"/>
      <c r="CP218" s="379"/>
      <c r="CQ218" s="379"/>
      <c r="CR218" s="379"/>
      <c r="CS218" s="379"/>
      <c r="CT218" s="379"/>
      <c r="CU218" s="379"/>
      <c r="CV218" s="379"/>
      <c r="CW218" s="379"/>
      <c r="CX218" s="379"/>
      <c r="CY218" s="379"/>
      <c r="CZ218" s="379"/>
    </row>
    <row r="219" s="362" customFormat="true" ht="15" hidden="false" customHeight="true" outlineLevel="0" collapsed="false">
      <c r="A219" s="358" t="s">
        <v>154</v>
      </c>
      <c r="B219" s="358"/>
      <c r="C219" s="358"/>
      <c r="D219" s="358"/>
      <c r="E219" s="358"/>
      <c r="F219" s="358"/>
      <c r="G219" s="358"/>
      <c r="H219" s="359" t="s">
        <v>559</v>
      </c>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61" t="n">
        <v>10003318.07</v>
      </c>
      <c r="BD219" s="361"/>
      <c r="BE219" s="361"/>
      <c r="BF219" s="361"/>
      <c r="BG219" s="361"/>
      <c r="BH219" s="361"/>
      <c r="BI219" s="361"/>
      <c r="BJ219" s="361"/>
      <c r="BK219" s="361"/>
      <c r="BL219" s="361"/>
      <c r="BM219" s="361"/>
      <c r="BN219" s="361"/>
      <c r="BO219" s="361"/>
      <c r="BP219" s="361"/>
      <c r="BQ219" s="361"/>
      <c r="BR219" s="361"/>
      <c r="BS219" s="412" t="n">
        <v>2.2</v>
      </c>
      <c r="BT219" s="412"/>
      <c r="BU219" s="412"/>
      <c r="BV219" s="412"/>
      <c r="BW219" s="412"/>
      <c r="BX219" s="412"/>
      <c r="BY219" s="412"/>
      <c r="BZ219" s="412"/>
      <c r="CA219" s="412"/>
      <c r="CB219" s="412"/>
      <c r="CC219" s="412"/>
      <c r="CD219" s="412"/>
      <c r="CE219" s="412"/>
      <c r="CF219" s="412"/>
      <c r="CG219" s="412"/>
      <c r="CH219" s="412"/>
      <c r="CI219" s="361" t="n">
        <f aca="false">BC219*BS219/100</f>
        <v>220072.99754</v>
      </c>
      <c r="CJ219" s="361"/>
      <c r="CK219" s="361"/>
      <c r="CL219" s="361"/>
      <c r="CM219" s="361"/>
      <c r="CN219" s="361"/>
      <c r="CO219" s="361"/>
      <c r="CP219" s="361"/>
      <c r="CQ219" s="361"/>
      <c r="CR219" s="361"/>
      <c r="CS219" s="361"/>
      <c r="CT219" s="361"/>
      <c r="CU219" s="361"/>
      <c r="CV219" s="361"/>
      <c r="CW219" s="361"/>
      <c r="CX219" s="361"/>
      <c r="CY219" s="361"/>
      <c r="CZ219" s="361"/>
    </row>
    <row r="220" s="362" customFormat="true" ht="15" hidden="false" customHeight="true" outlineLevel="0" collapsed="false">
      <c r="A220" s="358" t="s">
        <v>155</v>
      </c>
      <c r="B220" s="358"/>
      <c r="C220" s="358"/>
      <c r="D220" s="358"/>
      <c r="E220" s="358"/>
      <c r="F220" s="358"/>
      <c r="G220" s="358"/>
      <c r="H220" s="359" t="s">
        <v>560</v>
      </c>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59"/>
      <c r="AY220" s="359"/>
      <c r="AZ220" s="359"/>
      <c r="BA220" s="359"/>
      <c r="BB220" s="359"/>
      <c r="BC220" s="361" t="n">
        <v>16006025.61</v>
      </c>
      <c r="BD220" s="361"/>
      <c r="BE220" s="361"/>
      <c r="BF220" s="361"/>
      <c r="BG220" s="361"/>
      <c r="BH220" s="361"/>
      <c r="BI220" s="361"/>
      <c r="BJ220" s="361"/>
      <c r="BK220" s="361"/>
      <c r="BL220" s="361"/>
      <c r="BM220" s="361"/>
      <c r="BN220" s="361"/>
      <c r="BO220" s="361"/>
      <c r="BP220" s="361"/>
      <c r="BQ220" s="361"/>
      <c r="BR220" s="361"/>
      <c r="BS220" s="413" t="n">
        <v>1.5</v>
      </c>
      <c r="BT220" s="413"/>
      <c r="BU220" s="413"/>
      <c r="BV220" s="413"/>
      <c r="BW220" s="413"/>
      <c r="BX220" s="413"/>
      <c r="BY220" s="413"/>
      <c r="BZ220" s="413"/>
      <c r="CA220" s="413"/>
      <c r="CB220" s="413"/>
      <c r="CC220" s="413"/>
      <c r="CD220" s="413"/>
      <c r="CE220" s="413"/>
      <c r="CF220" s="413"/>
      <c r="CG220" s="413"/>
      <c r="CH220" s="413"/>
      <c r="CI220" s="361" t="n">
        <v>240096</v>
      </c>
      <c r="CJ220" s="361"/>
      <c r="CK220" s="361"/>
      <c r="CL220" s="361"/>
      <c r="CM220" s="361"/>
      <c r="CN220" s="361"/>
      <c r="CO220" s="361"/>
      <c r="CP220" s="361"/>
      <c r="CQ220" s="361"/>
      <c r="CR220" s="361"/>
      <c r="CS220" s="361"/>
      <c r="CT220" s="361"/>
      <c r="CU220" s="361"/>
      <c r="CV220" s="361"/>
      <c r="CW220" s="361"/>
      <c r="CX220" s="361"/>
      <c r="CY220" s="361"/>
      <c r="CZ220" s="361"/>
    </row>
    <row r="221" s="357" customFormat="true" ht="15" hidden="false" customHeight="true" outlineLevel="0" collapsed="false">
      <c r="A221" s="373" t="s">
        <v>516</v>
      </c>
      <c r="B221" s="373"/>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3"/>
      <c r="AG221" s="373"/>
      <c r="AH221" s="373"/>
      <c r="AI221" s="373"/>
      <c r="AJ221" s="373"/>
      <c r="AK221" s="373"/>
      <c r="AL221" s="373"/>
      <c r="AM221" s="373"/>
      <c r="AN221" s="373"/>
      <c r="AO221" s="373"/>
      <c r="AP221" s="373"/>
      <c r="AQ221" s="373"/>
      <c r="AR221" s="373"/>
      <c r="AS221" s="373"/>
      <c r="AT221" s="373"/>
      <c r="AU221" s="373"/>
      <c r="AV221" s="373"/>
      <c r="AW221" s="373"/>
      <c r="AX221" s="373"/>
      <c r="AY221" s="373"/>
      <c r="AZ221" s="373"/>
      <c r="BA221" s="373"/>
      <c r="BB221" s="373"/>
      <c r="BC221" s="365" t="s">
        <v>164</v>
      </c>
      <c r="BD221" s="365"/>
      <c r="BE221" s="365"/>
      <c r="BF221" s="365"/>
      <c r="BG221" s="365"/>
      <c r="BH221" s="365"/>
      <c r="BI221" s="365"/>
      <c r="BJ221" s="365"/>
      <c r="BK221" s="365"/>
      <c r="BL221" s="365"/>
      <c r="BM221" s="365"/>
      <c r="BN221" s="365"/>
      <c r="BO221" s="365"/>
      <c r="BP221" s="365"/>
      <c r="BQ221" s="365"/>
      <c r="BR221" s="365"/>
      <c r="BS221" s="365" t="s">
        <v>164</v>
      </c>
      <c r="BT221" s="365"/>
      <c r="BU221" s="365"/>
      <c r="BV221" s="365"/>
      <c r="BW221" s="365"/>
      <c r="BX221" s="365"/>
      <c r="BY221" s="365"/>
      <c r="BZ221" s="365"/>
      <c r="CA221" s="365"/>
      <c r="CB221" s="365"/>
      <c r="CC221" s="365"/>
      <c r="CD221" s="365"/>
      <c r="CE221" s="365"/>
      <c r="CF221" s="365"/>
      <c r="CG221" s="365"/>
      <c r="CH221" s="365"/>
      <c r="CI221" s="366" t="n">
        <f aca="false">CI220+CI219</f>
        <v>460168.99754</v>
      </c>
      <c r="CJ221" s="366"/>
      <c r="CK221" s="366"/>
      <c r="CL221" s="366"/>
      <c r="CM221" s="366"/>
      <c r="CN221" s="366"/>
      <c r="CO221" s="366"/>
      <c r="CP221" s="366"/>
      <c r="CQ221" s="366"/>
      <c r="CR221" s="366"/>
      <c r="CS221" s="366"/>
      <c r="CT221" s="366"/>
      <c r="CU221" s="366"/>
      <c r="CV221" s="366"/>
      <c r="CW221" s="366"/>
      <c r="CX221" s="366"/>
      <c r="CY221" s="366"/>
      <c r="CZ221" s="366"/>
    </row>
    <row r="222" s="357" customFormat="true" ht="15" hidden="false" customHeight="true" outlineLevel="0" collapsed="false">
      <c r="A222" s="387" t="s">
        <v>373</v>
      </c>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387"/>
      <c r="AN222" s="387"/>
      <c r="AO222" s="387"/>
      <c r="AP222" s="387"/>
      <c r="AQ222" s="387"/>
      <c r="AR222" s="387"/>
      <c r="AS222" s="387"/>
      <c r="AT222" s="387"/>
      <c r="AU222" s="387"/>
      <c r="AV222" s="387"/>
      <c r="AW222" s="387"/>
      <c r="AX222" s="387"/>
      <c r="AY222" s="387"/>
      <c r="AZ222" s="387"/>
      <c r="BA222" s="387"/>
      <c r="BB222" s="387"/>
      <c r="BC222" s="365" t="s">
        <v>164</v>
      </c>
      <c r="BD222" s="365"/>
      <c r="BE222" s="365"/>
      <c r="BF222" s="365"/>
      <c r="BG222" s="365"/>
      <c r="BH222" s="365"/>
      <c r="BI222" s="365"/>
      <c r="BJ222" s="365"/>
      <c r="BK222" s="365"/>
      <c r="BL222" s="365"/>
      <c r="BM222" s="365"/>
      <c r="BN222" s="365"/>
      <c r="BO222" s="365"/>
      <c r="BP222" s="365"/>
      <c r="BQ222" s="365"/>
      <c r="BR222" s="365"/>
      <c r="BS222" s="365" t="s">
        <v>164</v>
      </c>
      <c r="BT222" s="365"/>
      <c r="BU222" s="365"/>
      <c r="BV222" s="365"/>
      <c r="BW222" s="365"/>
      <c r="BX222" s="365"/>
      <c r="BY222" s="365"/>
      <c r="BZ222" s="365"/>
      <c r="CA222" s="365"/>
      <c r="CB222" s="365"/>
      <c r="CC222" s="365"/>
      <c r="CD222" s="365"/>
      <c r="CE222" s="365"/>
      <c r="CF222" s="365"/>
      <c r="CG222" s="365"/>
      <c r="CH222" s="365"/>
      <c r="CI222" s="366" t="n">
        <f aca="false">CI221</f>
        <v>460168.99754</v>
      </c>
      <c r="CJ222" s="366"/>
      <c r="CK222" s="366"/>
      <c r="CL222" s="366"/>
      <c r="CM222" s="366"/>
      <c r="CN222" s="366"/>
      <c r="CO222" s="366"/>
      <c r="CP222" s="366"/>
      <c r="CQ222" s="366"/>
      <c r="CR222" s="366"/>
      <c r="CS222" s="366"/>
      <c r="CT222" s="366"/>
      <c r="CU222" s="366"/>
      <c r="CV222" s="366"/>
      <c r="CW222" s="366"/>
      <c r="CX222" s="366"/>
      <c r="CY222" s="366"/>
      <c r="CZ222" s="366"/>
    </row>
    <row r="223" customFormat="false" ht="21.75" hidden="false" customHeight="true" outlineLevel="0" collapsed="false">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372" t="s">
        <v>380</v>
      </c>
      <c r="BJ223" s="372"/>
      <c r="BK223" s="372"/>
      <c r="BL223" s="372"/>
      <c r="BM223" s="372"/>
      <c r="BN223" s="372"/>
      <c r="BO223" s="372"/>
      <c r="BP223" s="372"/>
      <c r="BQ223" s="372"/>
      <c r="BR223" s="372"/>
      <c r="BS223" s="372"/>
      <c r="BT223" s="372"/>
      <c r="BU223" s="372"/>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row>
    <row r="224" s="244" customFormat="true" ht="26.25" hidden="false" customHeight="true" outlineLevel="0" collapsed="false">
      <c r="A224" s="301" t="s">
        <v>387</v>
      </c>
      <c r="B224" s="301"/>
      <c r="C224" s="301"/>
      <c r="D224" s="301"/>
      <c r="E224" s="301"/>
      <c r="F224" s="301"/>
      <c r="G224" s="301"/>
      <c r="H224" s="301" t="s">
        <v>38</v>
      </c>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1"/>
      <c r="AY224" s="301"/>
      <c r="AZ224" s="301"/>
      <c r="BA224" s="301"/>
      <c r="BB224" s="301"/>
      <c r="BC224" s="352" t="s">
        <v>412</v>
      </c>
      <c r="BD224" s="352"/>
      <c r="BE224" s="352"/>
      <c r="BF224" s="352"/>
      <c r="BG224" s="352"/>
      <c r="BH224" s="352"/>
      <c r="BI224" s="352"/>
      <c r="BJ224" s="352"/>
      <c r="BK224" s="352"/>
      <c r="BL224" s="352"/>
      <c r="BM224" s="352"/>
      <c r="BN224" s="352"/>
      <c r="BO224" s="352"/>
      <c r="BP224" s="352"/>
      <c r="BQ224" s="352"/>
      <c r="BR224" s="352"/>
      <c r="BS224" s="301" t="s">
        <v>413</v>
      </c>
      <c r="BT224" s="301"/>
      <c r="BU224" s="301"/>
      <c r="BV224" s="301"/>
      <c r="BW224" s="301"/>
      <c r="BX224" s="301"/>
      <c r="BY224" s="301"/>
      <c r="BZ224" s="301"/>
      <c r="CA224" s="301"/>
      <c r="CB224" s="301"/>
      <c r="CC224" s="301"/>
      <c r="CD224" s="301"/>
      <c r="CE224" s="301"/>
      <c r="CF224" s="301"/>
      <c r="CG224" s="301"/>
      <c r="CH224" s="301"/>
      <c r="CI224" s="301" t="s">
        <v>414</v>
      </c>
      <c r="CJ224" s="301"/>
      <c r="CK224" s="301"/>
      <c r="CL224" s="301"/>
      <c r="CM224" s="301"/>
      <c r="CN224" s="301"/>
      <c r="CO224" s="301"/>
      <c r="CP224" s="301"/>
      <c r="CQ224" s="301"/>
      <c r="CR224" s="301"/>
      <c r="CS224" s="301"/>
      <c r="CT224" s="301"/>
      <c r="CU224" s="301"/>
      <c r="CV224" s="301"/>
      <c r="CW224" s="301"/>
      <c r="CX224" s="301"/>
      <c r="CY224" s="301"/>
      <c r="CZ224" s="301"/>
    </row>
    <row r="225" customFormat="false" ht="15.75" hidden="false" customHeight="true" outlineLevel="0" collapsed="false">
      <c r="A225" s="354" t="n">
        <v>1</v>
      </c>
      <c r="B225" s="354"/>
      <c r="C225" s="354"/>
      <c r="D225" s="354"/>
      <c r="E225" s="354"/>
      <c r="F225" s="354"/>
      <c r="G225" s="354"/>
      <c r="H225" s="354" t="n">
        <v>2</v>
      </c>
      <c r="I225" s="354"/>
      <c r="J225" s="354"/>
      <c r="K225" s="354"/>
      <c r="L225" s="354"/>
      <c r="M225" s="354"/>
      <c r="N225" s="354"/>
      <c r="O225" s="354"/>
      <c r="P225" s="354"/>
      <c r="Q225" s="354"/>
      <c r="R225" s="354"/>
      <c r="S225" s="354"/>
      <c r="T225" s="354"/>
      <c r="U225" s="354"/>
      <c r="V225" s="354"/>
      <c r="W225" s="354"/>
      <c r="X225" s="354"/>
      <c r="Y225" s="354"/>
      <c r="Z225" s="354"/>
      <c r="AA225" s="354"/>
      <c r="AB225" s="354"/>
      <c r="AC225" s="354"/>
      <c r="AD225" s="354"/>
      <c r="AE225" s="354"/>
      <c r="AF225" s="354"/>
      <c r="AG225" s="354"/>
      <c r="AH225" s="354"/>
      <c r="AI225" s="354"/>
      <c r="AJ225" s="354"/>
      <c r="AK225" s="354"/>
      <c r="AL225" s="354"/>
      <c r="AM225" s="354"/>
      <c r="AN225" s="354"/>
      <c r="AO225" s="354"/>
      <c r="AP225" s="354"/>
      <c r="AQ225" s="354"/>
      <c r="AR225" s="354"/>
      <c r="AS225" s="354"/>
      <c r="AT225" s="354"/>
      <c r="AU225" s="354"/>
      <c r="AV225" s="354"/>
      <c r="AW225" s="354"/>
      <c r="AX225" s="354"/>
      <c r="AY225" s="354"/>
      <c r="AZ225" s="354"/>
      <c r="BA225" s="354"/>
      <c r="BB225" s="354"/>
      <c r="BC225" s="354" t="n">
        <v>3</v>
      </c>
      <c r="BD225" s="354"/>
      <c r="BE225" s="354"/>
      <c r="BF225" s="354"/>
      <c r="BG225" s="354"/>
      <c r="BH225" s="354"/>
      <c r="BI225" s="354"/>
      <c r="BJ225" s="354"/>
      <c r="BK225" s="354"/>
      <c r="BL225" s="354"/>
      <c r="BM225" s="354"/>
      <c r="BN225" s="354"/>
      <c r="BO225" s="354"/>
      <c r="BP225" s="354"/>
      <c r="BQ225" s="354"/>
      <c r="BR225" s="354"/>
      <c r="BS225" s="354" t="n">
        <v>4</v>
      </c>
      <c r="BT225" s="354"/>
      <c r="BU225" s="354"/>
      <c r="BV225" s="354"/>
      <c r="BW225" s="354"/>
      <c r="BX225" s="354"/>
      <c r="BY225" s="354"/>
      <c r="BZ225" s="354"/>
      <c r="CA225" s="354"/>
      <c r="CB225" s="354"/>
      <c r="CC225" s="354"/>
      <c r="CD225" s="354"/>
      <c r="CE225" s="354"/>
      <c r="CF225" s="354"/>
      <c r="CG225" s="354"/>
      <c r="CH225" s="354"/>
      <c r="CI225" s="354" t="n">
        <v>5</v>
      </c>
      <c r="CJ225" s="354"/>
      <c r="CK225" s="354"/>
      <c r="CL225" s="354"/>
      <c r="CM225" s="354"/>
      <c r="CN225" s="354"/>
      <c r="CO225" s="354"/>
      <c r="CP225" s="354"/>
      <c r="CQ225" s="354"/>
      <c r="CR225" s="354"/>
      <c r="CS225" s="354"/>
      <c r="CT225" s="354"/>
      <c r="CU225" s="354"/>
      <c r="CV225" s="354"/>
      <c r="CW225" s="354"/>
      <c r="CX225" s="354"/>
      <c r="CY225" s="354"/>
      <c r="CZ225" s="354"/>
    </row>
    <row r="226" s="353" customFormat="true" ht="12.75" hidden="false" customHeight="true" outlineLevel="0" collapsed="false">
      <c r="A226" s="379" t="s">
        <v>547</v>
      </c>
      <c r="B226" s="379"/>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79"/>
      <c r="AY226" s="379"/>
      <c r="AZ226" s="379"/>
      <c r="BA226" s="379"/>
      <c r="BB226" s="379"/>
      <c r="BC226" s="379"/>
      <c r="BD226" s="379"/>
      <c r="BE226" s="379"/>
      <c r="BF226" s="379"/>
      <c r="BG226" s="379"/>
      <c r="BH226" s="379"/>
      <c r="BI226" s="379"/>
      <c r="BJ226" s="379"/>
      <c r="BK226" s="379"/>
      <c r="BL226" s="379"/>
      <c r="BM226" s="379"/>
      <c r="BN226" s="379"/>
      <c r="BO226" s="379"/>
      <c r="BP226" s="379"/>
      <c r="BQ226" s="379"/>
      <c r="BR226" s="379"/>
      <c r="BS226" s="379"/>
      <c r="BT226" s="379"/>
      <c r="BU226" s="379"/>
      <c r="BV226" s="379"/>
      <c r="BW226" s="379"/>
      <c r="BX226" s="379"/>
      <c r="BY226" s="379"/>
      <c r="BZ226" s="379"/>
      <c r="CA226" s="379"/>
      <c r="CB226" s="379"/>
      <c r="CC226" s="379"/>
      <c r="CD226" s="379"/>
      <c r="CE226" s="379"/>
      <c r="CF226" s="379"/>
      <c r="CG226" s="379"/>
      <c r="CH226" s="379"/>
      <c r="CI226" s="379"/>
      <c r="CJ226" s="379"/>
      <c r="CK226" s="379"/>
      <c r="CL226" s="379"/>
      <c r="CM226" s="379"/>
      <c r="CN226" s="379"/>
      <c r="CO226" s="379"/>
      <c r="CP226" s="379"/>
      <c r="CQ226" s="379"/>
      <c r="CR226" s="379"/>
      <c r="CS226" s="379"/>
      <c r="CT226" s="379"/>
      <c r="CU226" s="379"/>
      <c r="CV226" s="379"/>
      <c r="CW226" s="379"/>
      <c r="CX226" s="379"/>
      <c r="CY226" s="379"/>
      <c r="CZ226" s="379"/>
    </row>
    <row r="227" s="355" customFormat="true" ht="12.75" hidden="false" customHeight="true" outlineLevel="0" collapsed="false">
      <c r="A227" s="358" t="s">
        <v>154</v>
      </c>
      <c r="B227" s="358"/>
      <c r="C227" s="358"/>
      <c r="D227" s="358"/>
      <c r="E227" s="358"/>
      <c r="F227" s="358"/>
      <c r="G227" s="358"/>
      <c r="H227" s="359" t="s">
        <v>559</v>
      </c>
      <c r="I227" s="359"/>
      <c r="J227" s="359"/>
      <c r="K227" s="359"/>
      <c r="L227" s="359"/>
      <c r="M227" s="359"/>
      <c r="N227" s="359"/>
      <c r="O227" s="359"/>
      <c r="P227" s="359"/>
      <c r="Q227" s="359"/>
      <c r="R227" s="359"/>
      <c r="S227" s="359"/>
      <c r="T227" s="359"/>
      <c r="U227" s="359"/>
      <c r="V227" s="359"/>
      <c r="W227" s="359"/>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59"/>
      <c r="AY227" s="359"/>
      <c r="AZ227" s="359"/>
      <c r="BA227" s="359"/>
      <c r="BB227" s="359"/>
      <c r="BC227" s="361" t="n">
        <v>10003318.07</v>
      </c>
      <c r="BD227" s="361"/>
      <c r="BE227" s="361"/>
      <c r="BF227" s="361"/>
      <c r="BG227" s="361"/>
      <c r="BH227" s="361"/>
      <c r="BI227" s="361"/>
      <c r="BJ227" s="361"/>
      <c r="BK227" s="361"/>
      <c r="BL227" s="361"/>
      <c r="BM227" s="361"/>
      <c r="BN227" s="361"/>
      <c r="BO227" s="361"/>
      <c r="BP227" s="361"/>
      <c r="BQ227" s="361"/>
      <c r="BR227" s="361"/>
      <c r="BS227" s="412" t="n">
        <v>2.2</v>
      </c>
      <c r="BT227" s="412"/>
      <c r="BU227" s="412"/>
      <c r="BV227" s="412"/>
      <c r="BW227" s="412"/>
      <c r="BX227" s="412"/>
      <c r="BY227" s="412"/>
      <c r="BZ227" s="412"/>
      <c r="CA227" s="412"/>
      <c r="CB227" s="412"/>
      <c r="CC227" s="412"/>
      <c r="CD227" s="412"/>
      <c r="CE227" s="412"/>
      <c r="CF227" s="412"/>
      <c r="CG227" s="412"/>
      <c r="CH227" s="412"/>
      <c r="CI227" s="361" t="n">
        <f aca="false">BC227*BS227/100</f>
        <v>220072.99754</v>
      </c>
      <c r="CJ227" s="361"/>
      <c r="CK227" s="361"/>
      <c r="CL227" s="361"/>
      <c r="CM227" s="361"/>
      <c r="CN227" s="361"/>
      <c r="CO227" s="361"/>
      <c r="CP227" s="361"/>
      <c r="CQ227" s="361"/>
      <c r="CR227" s="361"/>
      <c r="CS227" s="361"/>
      <c r="CT227" s="361"/>
      <c r="CU227" s="361"/>
      <c r="CV227" s="361"/>
      <c r="CW227" s="361"/>
      <c r="CX227" s="361"/>
      <c r="CY227" s="361"/>
      <c r="CZ227" s="361"/>
    </row>
    <row r="228" s="362" customFormat="true" ht="15" hidden="false" customHeight="true" outlineLevel="0" collapsed="false">
      <c r="A228" s="358" t="s">
        <v>155</v>
      </c>
      <c r="B228" s="358"/>
      <c r="C228" s="358"/>
      <c r="D228" s="358"/>
      <c r="E228" s="358"/>
      <c r="F228" s="358"/>
      <c r="G228" s="358"/>
      <c r="H228" s="359" t="s">
        <v>560</v>
      </c>
      <c r="I228" s="359"/>
      <c r="J228" s="359"/>
      <c r="K228" s="359"/>
      <c r="L228" s="359"/>
      <c r="M228" s="359"/>
      <c r="N228" s="359"/>
      <c r="O228" s="359"/>
      <c r="P228" s="359"/>
      <c r="Q228" s="359"/>
      <c r="R228" s="359"/>
      <c r="S228" s="359"/>
      <c r="T228" s="359"/>
      <c r="U228" s="359"/>
      <c r="V228" s="359"/>
      <c r="W228" s="35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61" t="n">
        <v>16006025.61</v>
      </c>
      <c r="BD228" s="361"/>
      <c r="BE228" s="361"/>
      <c r="BF228" s="361"/>
      <c r="BG228" s="361"/>
      <c r="BH228" s="361"/>
      <c r="BI228" s="361"/>
      <c r="BJ228" s="361"/>
      <c r="BK228" s="361"/>
      <c r="BL228" s="361"/>
      <c r="BM228" s="361"/>
      <c r="BN228" s="361"/>
      <c r="BO228" s="361"/>
      <c r="BP228" s="361"/>
      <c r="BQ228" s="361"/>
      <c r="BR228" s="361"/>
      <c r="BS228" s="413" t="n">
        <v>1.5</v>
      </c>
      <c r="BT228" s="413"/>
      <c r="BU228" s="413"/>
      <c r="BV228" s="413"/>
      <c r="BW228" s="413"/>
      <c r="BX228" s="413"/>
      <c r="BY228" s="413"/>
      <c r="BZ228" s="413"/>
      <c r="CA228" s="413"/>
      <c r="CB228" s="413"/>
      <c r="CC228" s="413"/>
      <c r="CD228" s="413"/>
      <c r="CE228" s="413"/>
      <c r="CF228" s="413"/>
      <c r="CG228" s="413"/>
      <c r="CH228" s="413"/>
      <c r="CI228" s="361" t="n">
        <v>240096</v>
      </c>
      <c r="CJ228" s="361"/>
      <c r="CK228" s="361"/>
      <c r="CL228" s="361"/>
      <c r="CM228" s="361"/>
      <c r="CN228" s="361"/>
      <c r="CO228" s="361"/>
      <c r="CP228" s="361"/>
      <c r="CQ228" s="361"/>
      <c r="CR228" s="361"/>
      <c r="CS228" s="361"/>
      <c r="CT228" s="361"/>
      <c r="CU228" s="361"/>
      <c r="CV228" s="361"/>
      <c r="CW228" s="361"/>
      <c r="CX228" s="361"/>
      <c r="CY228" s="361"/>
      <c r="CZ228" s="361"/>
    </row>
    <row r="229" s="362" customFormat="true" ht="15" hidden="false" customHeight="true" outlineLevel="0" collapsed="false">
      <c r="A229" s="373" t="s">
        <v>516</v>
      </c>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65" t="s">
        <v>164</v>
      </c>
      <c r="BD229" s="365"/>
      <c r="BE229" s="365"/>
      <c r="BF229" s="365"/>
      <c r="BG229" s="365"/>
      <c r="BH229" s="365"/>
      <c r="BI229" s="365"/>
      <c r="BJ229" s="365"/>
      <c r="BK229" s="365"/>
      <c r="BL229" s="365"/>
      <c r="BM229" s="365"/>
      <c r="BN229" s="365"/>
      <c r="BO229" s="365"/>
      <c r="BP229" s="365"/>
      <c r="BQ229" s="365"/>
      <c r="BR229" s="365"/>
      <c r="BS229" s="365" t="s">
        <v>164</v>
      </c>
      <c r="BT229" s="365"/>
      <c r="BU229" s="365"/>
      <c r="BV229" s="365"/>
      <c r="BW229" s="365"/>
      <c r="BX229" s="365"/>
      <c r="BY229" s="365"/>
      <c r="BZ229" s="365"/>
      <c r="CA229" s="365"/>
      <c r="CB229" s="365"/>
      <c r="CC229" s="365"/>
      <c r="CD229" s="365"/>
      <c r="CE229" s="365"/>
      <c r="CF229" s="365"/>
      <c r="CG229" s="365"/>
      <c r="CH229" s="365"/>
      <c r="CI229" s="366" t="n">
        <f aca="false">CI228+CI227</f>
        <v>460168.99754</v>
      </c>
      <c r="CJ229" s="366"/>
      <c r="CK229" s="366"/>
      <c r="CL229" s="366"/>
      <c r="CM229" s="366"/>
      <c r="CN229" s="366"/>
      <c r="CO229" s="366"/>
      <c r="CP229" s="366"/>
      <c r="CQ229" s="366"/>
      <c r="CR229" s="366"/>
      <c r="CS229" s="366"/>
      <c r="CT229" s="366"/>
      <c r="CU229" s="366"/>
      <c r="CV229" s="366"/>
      <c r="CW229" s="366"/>
      <c r="CX229" s="366"/>
      <c r="CY229" s="366"/>
      <c r="CZ229" s="366"/>
    </row>
    <row r="230" s="362" customFormat="true" ht="15" hidden="false" customHeight="true" outlineLevel="0" collapsed="false">
      <c r="A230" s="387" t="s">
        <v>373</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87"/>
      <c r="AT230" s="387"/>
      <c r="AU230" s="387"/>
      <c r="AV230" s="387"/>
      <c r="AW230" s="387"/>
      <c r="AX230" s="387"/>
      <c r="AY230" s="387"/>
      <c r="AZ230" s="387"/>
      <c r="BA230" s="387"/>
      <c r="BB230" s="387"/>
      <c r="BC230" s="365" t="s">
        <v>164</v>
      </c>
      <c r="BD230" s="365"/>
      <c r="BE230" s="365"/>
      <c r="BF230" s="365"/>
      <c r="BG230" s="365"/>
      <c r="BH230" s="365"/>
      <c r="BI230" s="365"/>
      <c r="BJ230" s="365"/>
      <c r="BK230" s="365"/>
      <c r="BL230" s="365"/>
      <c r="BM230" s="365"/>
      <c r="BN230" s="365"/>
      <c r="BO230" s="365"/>
      <c r="BP230" s="365"/>
      <c r="BQ230" s="365"/>
      <c r="BR230" s="365"/>
      <c r="BS230" s="365" t="s">
        <v>164</v>
      </c>
      <c r="BT230" s="365"/>
      <c r="BU230" s="365"/>
      <c r="BV230" s="365"/>
      <c r="BW230" s="365"/>
      <c r="BX230" s="365"/>
      <c r="BY230" s="365"/>
      <c r="BZ230" s="365"/>
      <c r="CA230" s="365"/>
      <c r="CB230" s="365"/>
      <c r="CC230" s="365"/>
      <c r="CD230" s="365"/>
      <c r="CE230" s="365"/>
      <c r="CF230" s="365"/>
      <c r="CG230" s="365"/>
      <c r="CH230" s="365"/>
      <c r="CI230" s="366" t="n">
        <f aca="false">CI229</f>
        <v>460168.99754</v>
      </c>
      <c r="CJ230" s="366"/>
      <c r="CK230" s="366"/>
      <c r="CL230" s="366"/>
      <c r="CM230" s="366"/>
      <c r="CN230" s="366"/>
      <c r="CO230" s="366"/>
      <c r="CP230" s="366"/>
      <c r="CQ230" s="366"/>
      <c r="CR230" s="366"/>
      <c r="CS230" s="366"/>
      <c r="CT230" s="366"/>
      <c r="CU230" s="366"/>
      <c r="CV230" s="366"/>
      <c r="CW230" s="366"/>
      <c r="CX230" s="366"/>
      <c r="CY230" s="366"/>
      <c r="CZ230" s="366"/>
    </row>
    <row r="231" s="357" customFormat="true" ht="15" hidden="false" customHeight="true" outlineLevel="0" collapsed="false">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372" t="s">
        <v>381</v>
      </c>
      <c r="BJ231" s="372"/>
      <c r="BK231" s="372"/>
      <c r="BL231" s="372"/>
      <c r="BM231" s="372"/>
      <c r="BN231" s="372"/>
      <c r="BO231" s="372"/>
      <c r="BP231" s="372"/>
      <c r="BQ231" s="372"/>
      <c r="BR231" s="372"/>
      <c r="BS231" s="372"/>
      <c r="BT231" s="372"/>
      <c r="BU231" s="372"/>
      <c r="BV231" s="246"/>
      <c r="BW231" s="246"/>
      <c r="BX231" s="246"/>
      <c r="BY231" s="246"/>
      <c r="BZ231" s="246"/>
      <c r="CA231" s="246"/>
      <c r="CB231" s="246"/>
      <c r="CC231" s="246"/>
      <c r="CD231" s="246"/>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row>
    <row r="232" s="357" customFormat="true" ht="37.5" hidden="false" customHeight="true" outlineLevel="0" collapsed="false">
      <c r="A232" s="301" t="s">
        <v>387</v>
      </c>
      <c r="B232" s="301"/>
      <c r="C232" s="301"/>
      <c r="D232" s="301"/>
      <c r="E232" s="301"/>
      <c r="F232" s="301"/>
      <c r="G232" s="301"/>
      <c r="H232" s="301" t="s">
        <v>38</v>
      </c>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1"/>
      <c r="AY232" s="301"/>
      <c r="AZ232" s="301"/>
      <c r="BA232" s="301"/>
      <c r="BB232" s="301"/>
      <c r="BC232" s="352" t="s">
        <v>412</v>
      </c>
      <c r="BD232" s="352"/>
      <c r="BE232" s="352"/>
      <c r="BF232" s="352"/>
      <c r="BG232" s="352"/>
      <c r="BH232" s="352"/>
      <c r="BI232" s="352"/>
      <c r="BJ232" s="352"/>
      <c r="BK232" s="352"/>
      <c r="BL232" s="352"/>
      <c r="BM232" s="352"/>
      <c r="BN232" s="352"/>
      <c r="BO232" s="352"/>
      <c r="BP232" s="352"/>
      <c r="BQ232" s="352"/>
      <c r="BR232" s="352"/>
      <c r="BS232" s="301" t="s">
        <v>413</v>
      </c>
      <c r="BT232" s="301"/>
      <c r="BU232" s="301"/>
      <c r="BV232" s="301"/>
      <c r="BW232" s="301"/>
      <c r="BX232" s="301"/>
      <c r="BY232" s="301"/>
      <c r="BZ232" s="301"/>
      <c r="CA232" s="301"/>
      <c r="CB232" s="301"/>
      <c r="CC232" s="301"/>
      <c r="CD232" s="301"/>
      <c r="CE232" s="301"/>
      <c r="CF232" s="301"/>
      <c r="CG232" s="301"/>
      <c r="CH232" s="301"/>
      <c r="CI232" s="301" t="s">
        <v>414</v>
      </c>
      <c r="CJ232" s="301"/>
      <c r="CK232" s="301"/>
      <c r="CL232" s="301"/>
      <c r="CM232" s="301"/>
      <c r="CN232" s="301"/>
      <c r="CO232" s="301"/>
      <c r="CP232" s="301"/>
      <c r="CQ232" s="301"/>
      <c r="CR232" s="301"/>
      <c r="CS232" s="301"/>
      <c r="CT232" s="301"/>
      <c r="CU232" s="301"/>
      <c r="CV232" s="301"/>
      <c r="CW232" s="301"/>
      <c r="CX232" s="301"/>
      <c r="CY232" s="301"/>
      <c r="CZ232" s="301"/>
    </row>
    <row r="233" s="353" customFormat="true" ht="12.75" hidden="false" customHeight="true" outlineLevel="0" collapsed="false">
      <c r="A233" s="354" t="n">
        <v>1</v>
      </c>
      <c r="B233" s="354"/>
      <c r="C233" s="354"/>
      <c r="D233" s="354"/>
      <c r="E233" s="354"/>
      <c r="F233" s="354"/>
      <c r="G233" s="354"/>
      <c r="H233" s="354" t="n">
        <v>2</v>
      </c>
      <c r="I233" s="354"/>
      <c r="J233" s="354"/>
      <c r="K233" s="354"/>
      <c r="L233" s="354"/>
      <c r="M233" s="354"/>
      <c r="N233" s="354"/>
      <c r="O233" s="354"/>
      <c r="P233" s="354"/>
      <c r="Q233" s="354"/>
      <c r="R233" s="354"/>
      <c r="S233" s="354"/>
      <c r="T233" s="354"/>
      <c r="U233" s="354"/>
      <c r="V233" s="354"/>
      <c r="W233" s="354"/>
      <c r="X233" s="354"/>
      <c r="Y233" s="354"/>
      <c r="Z233" s="354"/>
      <c r="AA233" s="354"/>
      <c r="AB233" s="354"/>
      <c r="AC233" s="354"/>
      <c r="AD233" s="354"/>
      <c r="AE233" s="354"/>
      <c r="AF233" s="354"/>
      <c r="AG233" s="354"/>
      <c r="AH233" s="354"/>
      <c r="AI233" s="354"/>
      <c r="AJ233" s="354"/>
      <c r="AK233" s="354"/>
      <c r="AL233" s="354"/>
      <c r="AM233" s="354"/>
      <c r="AN233" s="354"/>
      <c r="AO233" s="354"/>
      <c r="AP233" s="354"/>
      <c r="AQ233" s="354"/>
      <c r="AR233" s="354"/>
      <c r="AS233" s="354"/>
      <c r="AT233" s="354"/>
      <c r="AU233" s="354"/>
      <c r="AV233" s="354"/>
      <c r="AW233" s="354"/>
      <c r="AX233" s="354"/>
      <c r="AY233" s="354"/>
      <c r="AZ233" s="354"/>
      <c r="BA233" s="354"/>
      <c r="BB233" s="354"/>
      <c r="BC233" s="354" t="n">
        <v>3</v>
      </c>
      <c r="BD233" s="354"/>
      <c r="BE233" s="354"/>
      <c r="BF233" s="354"/>
      <c r="BG233" s="354"/>
      <c r="BH233" s="354"/>
      <c r="BI233" s="354"/>
      <c r="BJ233" s="354"/>
      <c r="BK233" s="354"/>
      <c r="BL233" s="354"/>
      <c r="BM233" s="354"/>
      <c r="BN233" s="354"/>
      <c r="BO233" s="354"/>
      <c r="BP233" s="354"/>
      <c r="BQ233" s="354"/>
      <c r="BR233" s="354"/>
      <c r="BS233" s="354" t="n">
        <v>4</v>
      </c>
      <c r="BT233" s="354"/>
      <c r="BU233" s="354"/>
      <c r="BV233" s="354"/>
      <c r="BW233" s="354"/>
      <c r="BX233" s="354"/>
      <c r="BY233" s="354"/>
      <c r="BZ233" s="354"/>
      <c r="CA233" s="354"/>
      <c r="CB233" s="354"/>
      <c r="CC233" s="354"/>
      <c r="CD233" s="354"/>
      <c r="CE233" s="354"/>
      <c r="CF233" s="354"/>
      <c r="CG233" s="354"/>
      <c r="CH233" s="354"/>
      <c r="CI233" s="354" t="n">
        <v>5</v>
      </c>
      <c r="CJ233" s="354"/>
      <c r="CK233" s="354"/>
      <c r="CL233" s="354"/>
      <c r="CM233" s="354"/>
      <c r="CN233" s="354"/>
      <c r="CO233" s="354"/>
      <c r="CP233" s="354"/>
      <c r="CQ233" s="354"/>
      <c r="CR233" s="354"/>
      <c r="CS233" s="354"/>
      <c r="CT233" s="354"/>
      <c r="CU233" s="354"/>
      <c r="CV233" s="354"/>
      <c r="CW233" s="354"/>
      <c r="CX233" s="354"/>
      <c r="CY233" s="354"/>
      <c r="CZ233" s="354"/>
    </row>
    <row r="234" s="355" customFormat="true" ht="12.75" hidden="false" customHeight="false" outlineLevel="0" collapsed="false">
      <c r="A234" s="379" t="s">
        <v>547</v>
      </c>
      <c r="B234" s="379"/>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79"/>
      <c r="AI234" s="379"/>
      <c r="AJ234" s="379"/>
      <c r="AK234" s="379"/>
      <c r="AL234" s="379"/>
      <c r="AM234" s="379"/>
      <c r="AN234" s="379"/>
      <c r="AO234" s="379"/>
      <c r="AP234" s="379"/>
      <c r="AQ234" s="379"/>
      <c r="AR234" s="379"/>
      <c r="AS234" s="379"/>
      <c r="AT234" s="379"/>
      <c r="AU234" s="379"/>
      <c r="AV234" s="379"/>
      <c r="AW234" s="379"/>
      <c r="AX234" s="379"/>
      <c r="AY234" s="379"/>
      <c r="AZ234" s="379"/>
      <c r="BA234" s="379"/>
      <c r="BB234" s="379"/>
      <c r="BC234" s="379"/>
      <c r="BD234" s="379"/>
      <c r="BE234" s="379"/>
      <c r="BF234" s="379"/>
      <c r="BG234" s="379"/>
      <c r="BH234" s="379"/>
      <c r="BI234" s="379"/>
      <c r="BJ234" s="379"/>
      <c r="BK234" s="379"/>
      <c r="BL234" s="379"/>
      <c r="BM234" s="379"/>
      <c r="BN234" s="379"/>
      <c r="BO234" s="379"/>
      <c r="BP234" s="379"/>
      <c r="BQ234" s="379"/>
      <c r="BR234" s="379"/>
      <c r="BS234" s="379"/>
      <c r="BT234" s="379"/>
      <c r="BU234" s="379"/>
      <c r="BV234" s="379"/>
      <c r="BW234" s="379"/>
      <c r="BX234" s="379"/>
      <c r="BY234" s="379"/>
      <c r="BZ234" s="379"/>
      <c r="CA234" s="379"/>
      <c r="CB234" s="379"/>
      <c r="CC234" s="379"/>
      <c r="CD234" s="379"/>
      <c r="CE234" s="379"/>
      <c r="CF234" s="379"/>
      <c r="CG234" s="379"/>
      <c r="CH234" s="379"/>
      <c r="CI234" s="379"/>
      <c r="CJ234" s="379"/>
      <c r="CK234" s="379"/>
      <c r="CL234" s="379"/>
      <c r="CM234" s="379"/>
      <c r="CN234" s="379"/>
      <c r="CO234" s="379"/>
      <c r="CP234" s="379"/>
      <c r="CQ234" s="379"/>
      <c r="CR234" s="379"/>
      <c r="CS234" s="379"/>
      <c r="CT234" s="379"/>
      <c r="CU234" s="379"/>
      <c r="CV234" s="379"/>
      <c r="CW234" s="379"/>
      <c r="CX234" s="379"/>
      <c r="CY234" s="379"/>
      <c r="CZ234" s="379"/>
    </row>
    <row r="235" s="362" customFormat="true" ht="15" hidden="false" customHeight="true" outlineLevel="0" collapsed="false">
      <c r="A235" s="358" t="s">
        <v>154</v>
      </c>
      <c r="B235" s="358"/>
      <c r="C235" s="358"/>
      <c r="D235" s="358"/>
      <c r="E235" s="358"/>
      <c r="F235" s="358"/>
      <c r="G235" s="358"/>
      <c r="H235" s="359" t="s">
        <v>559</v>
      </c>
      <c r="I235" s="359"/>
      <c r="J235" s="359"/>
      <c r="K235" s="359"/>
      <c r="L235" s="359"/>
      <c r="M235" s="359"/>
      <c r="N235" s="359"/>
      <c r="O235" s="359"/>
      <c r="P235" s="359"/>
      <c r="Q235" s="359"/>
      <c r="R235" s="359"/>
      <c r="S235" s="359"/>
      <c r="T235" s="359"/>
      <c r="U235" s="359"/>
      <c r="V235" s="359"/>
      <c r="W235" s="359"/>
      <c r="X235" s="359"/>
      <c r="Y235" s="359"/>
      <c r="Z235" s="359"/>
      <c r="AA235" s="359"/>
      <c r="AB235" s="359"/>
      <c r="AC235" s="359"/>
      <c r="AD235" s="359"/>
      <c r="AE235" s="359"/>
      <c r="AF235" s="359"/>
      <c r="AG235" s="359"/>
      <c r="AH235" s="359"/>
      <c r="AI235" s="359"/>
      <c r="AJ235" s="359"/>
      <c r="AK235" s="359"/>
      <c r="AL235" s="359"/>
      <c r="AM235" s="359"/>
      <c r="AN235" s="359"/>
      <c r="AO235" s="359"/>
      <c r="AP235" s="359"/>
      <c r="AQ235" s="359"/>
      <c r="AR235" s="359"/>
      <c r="AS235" s="359"/>
      <c r="AT235" s="359"/>
      <c r="AU235" s="359"/>
      <c r="AV235" s="359"/>
      <c r="AW235" s="359"/>
      <c r="AX235" s="359"/>
      <c r="AY235" s="359"/>
      <c r="AZ235" s="359"/>
      <c r="BA235" s="359"/>
      <c r="BB235" s="359"/>
      <c r="BC235" s="361" t="n">
        <v>10003318.07</v>
      </c>
      <c r="BD235" s="361"/>
      <c r="BE235" s="361"/>
      <c r="BF235" s="361"/>
      <c r="BG235" s="361"/>
      <c r="BH235" s="361"/>
      <c r="BI235" s="361"/>
      <c r="BJ235" s="361"/>
      <c r="BK235" s="361"/>
      <c r="BL235" s="361"/>
      <c r="BM235" s="361"/>
      <c r="BN235" s="361"/>
      <c r="BO235" s="361"/>
      <c r="BP235" s="361"/>
      <c r="BQ235" s="361"/>
      <c r="BR235" s="361"/>
      <c r="BS235" s="412" t="n">
        <v>2.2</v>
      </c>
      <c r="BT235" s="412"/>
      <c r="BU235" s="412"/>
      <c r="BV235" s="412"/>
      <c r="BW235" s="412"/>
      <c r="BX235" s="412"/>
      <c r="BY235" s="412"/>
      <c r="BZ235" s="412"/>
      <c r="CA235" s="412"/>
      <c r="CB235" s="412"/>
      <c r="CC235" s="412"/>
      <c r="CD235" s="412"/>
      <c r="CE235" s="412"/>
      <c r="CF235" s="412"/>
      <c r="CG235" s="412"/>
      <c r="CH235" s="412"/>
      <c r="CI235" s="361" t="n">
        <f aca="false">BC235*BS235/100</f>
        <v>220072.99754</v>
      </c>
      <c r="CJ235" s="361"/>
      <c r="CK235" s="361"/>
      <c r="CL235" s="361"/>
      <c r="CM235" s="361"/>
      <c r="CN235" s="361"/>
      <c r="CO235" s="361"/>
      <c r="CP235" s="361"/>
      <c r="CQ235" s="361"/>
      <c r="CR235" s="361"/>
      <c r="CS235" s="361"/>
      <c r="CT235" s="361"/>
      <c r="CU235" s="361"/>
      <c r="CV235" s="361"/>
      <c r="CW235" s="361"/>
      <c r="CX235" s="361"/>
      <c r="CY235" s="361"/>
      <c r="CZ235" s="361"/>
    </row>
    <row r="236" s="362" customFormat="true" ht="15" hidden="false" customHeight="true" outlineLevel="0" collapsed="false">
      <c r="A236" s="358" t="s">
        <v>155</v>
      </c>
      <c r="B236" s="358"/>
      <c r="C236" s="358"/>
      <c r="D236" s="358"/>
      <c r="E236" s="358"/>
      <c r="F236" s="358"/>
      <c r="G236" s="358"/>
      <c r="H236" s="359" t="s">
        <v>560</v>
      </c>
      <c r="I236" s="359"/>
      <c r="J236" s="359"/>
      <c r="K236" s="359"/>
      <c r="L236" s="359"/>
      <c r="M236" s="359"/>
      <c r="N236" s="359"/>
      <c r="O236" s="359"/>
      <c r="P236" s="359"/>
      <c r="Q236" s="359"/>
      <c r="R236" s="359"/>
      <c r="S236" s="359"/>
      <c r="T236" s="359"/>
      <c r="U236" s="359"/>
      <c r="V236" s="359"/>
      <c r="W236" s="359"/>
      <c r="X236" s="359"/>
      <c r="Y236" s="359"/>
      <c r="Z236" s="359"/>
      <c r="AA236" s="359"/>
      <c r="AB236" s="359"/>
      <c r="AC236" s="359"/>
      <c r="AD236" s="359"/>
      <c r="AE236" s="359"/>
      <c r="AF236" s="359"/>
      <c r="AG236" s="359"/>
      <c r="AH236" s="359"/>
      <c r="AI236" s="359"/>
      <c r="AJ236" s="359"/>
      <c r="AK236" s="359"/>
      <c r="AL236" s="359"/>
      <c r="AM236" s="359"/>
      <c r="AN236" s="359"/>
      <c r="AO236" s="359"/>
      <c r="AP236" s="359"/>
      <c r="AQ236" s="359"/>
      <c r="AR236" s="359"/>
      <c r="AS236" s="359"/>
      <c r="AT236" s="359"/>
      <c r="AU236" s="359"/>
      <c r="AV236" s="359"/>
      <c r="AW236" s="359"/>
      <c r="AX236" s="359"/>
      <c r="AY236" s="359"/>
      <c r="AZ236" s="359"/>
      <c r="BA236" s="359"/>
      <c r="BB236" s="359"/>
      <c r="BC236" s="361" t="n">
        <v>16006025.61</v>
      </c>
      <c r="BD236" s="361"/>
      <c r="BE236" s="361"/>
      <c r="BF236" s="361"/>
      <c r="BG236" s="361"/>
      <c r="BH236" s="361"/>
      <c r="BI236" s="361"/>
      <c r="BJ236" s="361"/>
      <c r="BK236" s="361"/>
      <c r="BL236" s="361"/>
      <c r="BM236" s="361"/>
      <c r="BN236" s="361"/>
      <c r="BO236" s="361"/>
      <c r="BP236" s="361"/>
      <c r="BQ236" s="361"/>
      <c r="BR236" s="361"/>
      <c r="BS236" s="413" t="n">
        <v>1.5</v>
      </c>
      <c r="BT236" s="413"/>
      <c r="BU236" s="413"/>
      <c r="BV236" s="413"/>
      <c r="BW236" s="413"/>
      <c r="BX236" s="413"/>
      <c r="BY236" s="413"/>
      <c r="BZ236" s="413"/>
      <c r="CA236" s="413"/>
      <c r="CB236" s="413"/>
      <c r="CC236" s="413"/>
      <c r="CD236" s="413"/>
      <c r="CE236" s="413"/>
      <c r="CF236" s="413"/>
      <c r="CG236" s="413"/>
      <c r="CH236" s="413"/>
      <c r="CI236" s="361" t="n">
        <v>240096</v>
      </c>
      <c r="CJ236" s="361"/>
      <c r="CK236" s="361"/>
      <c r="CL236" s="361"/>
      <c r="CM236" s="361"/>
      <c r="CN236" s="361"/>
      <c r="CO236" s="361"/>
      <c r="CP236" s="361"/>
      <c r="CQ236" s="361"/>
      <c r="CR236" s="361"/>
      <c r="CS236" s="361"/>
      <c r="CT236" s="361"/>
      <c r="CU236" s="361"/>
      <c r="CV236" s="361"/>
      <c r="CW236" s="361"/>
      <c r="CX236" s="361"/>
      <c r="CY236" s="361"/>
      <c r="CZ236" s="361"/>
    </row>
    <row r="237" s="362" customFormat="true" ht="15" hidden="false" customHeight="true" outlineLevel="0" collapsed="false">
      <c r="A237" s="373" t="s">
        <v>516</v>
      </c>
      <c r="B237" s="373"/>
      <c r="C237" s="373"/>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3"/>
      <c r="AK237" s="373"/>
      <c r="AL237" s="373"/>
      <c r="AM237" s="373"/>
      <c r="AN237" s="373"/>
      <c r="AO237" s="373"/>
      <c r="AP237" s="373"/>
      <c r="AQ237" s="373"/>
      <c r="AR237" s="373"/>
      <c r="AS237" s="373"/>
      <c r="AT237" s="373"/>
      <c r="AU237" s="373"/>
      <c r="AV237" s="373"/>
      <c r="AW237" s="373"/>
      <c r="AX237" s="373"/>
      <c r="AY237" s="373"/>
      <c r="AZ237" s="373"/>
      <c r="BA237" s="373"/>
      <c r="BB237" s="373"/>
      <c r="BC237" s="365" t="s">
        <v>164</v>
      </c>
      <c r="BD237" s="365"/>
      <c r="BE237" s="365"/>
      <c r="BF237" s="365"/>
      <c r="BG237" s="365"/>
      <c r="BH237" s="365"/>
      <c r="BI237" s="365"/>
      <c r="BJ237" s="365"/>
      <c r="BK237" s="365"/>
      <c r="BL237" s="365"/>
      <c r="BM237" s="365"/>
      <c r="BN237" s="365"/>
      <c r="BO237" s="365"/>
      <c r="BP237" s="365"/>
      <c r="BQ237" s="365"/>
      <c r="BR237" s="365"/>
      <c r="BS237" s="365" t="s">
        <v>164</v>
      </c>
      <c r="BT237" s="365"/>
      <c r="BU237" s="365"/>
      <c r="BV237" s="365"/>
      <c r="BW237" s="365"/>
      <c r="BX237" s="365"/>
      <c r="BY237" s="365"/>
      <c r="BZ237" s="365"/>
      <c r="CA237" s="365"/>
      <c r="CB237" s="365"/>
      <c r="CC237" s="365"/>
      <c r="CD237" s="365"/>
      <c r="CE237" s="365"/>
      <c r="CF237" s="365"/>
      <c r="CG237" s="365"/>
      <c r="CH237" s="365"/>
      <c r="CI237" s="366" t="n">
        <f aca="false">CI236+CI235</f>
        <v>460168.99754</v>
      </c>
      <c r="CJ237" s="366"/>
      <c r="CK237" s="366"/>
      <c r="CL237" s="366"/>
      <c r="CM237" s="366"/>
      <c r="CN237" s="366"/>
      <c r="CO237" s="366"/>
      <c r="CP237" s="366"/>
      <c r="CQ237" s="366"/>
      <c r="CR237" s="366"/>
      <c r="CS237" s="366"/>
      <c r="CT237" s="366"/>
      <c r="CU237" s="366"/>
      <c r="CV237" s="366"/>
      <c r="CW237" s="366"/>
      <c r="CX237" s="366"/>
      <c r="CY237" s="366"/>
      <c r="CZ237" s="366"/>
    </row>
    <row r="238" s="357" customFormat="true" ht="15" hidden="false" customHeight="true" outlineLevel="0" collapsed="false">
      <c r="A238" s="387" t="s">
        <v>373</v>
      </c>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c r="AG238" s="387"/>
      <c r="AH238" s="387"/>
      <c r="AI238" s="387"/>
      <c r="AJ238" s="387"/>
      <c r="AK238" s="387"/>
      <c r="AL238" s="387"/>
      <c r="AM238" s="387"/>
      <c r="AN238" s="387"/>
      <c r="AO238" s="387"/>
      <c r="AP238" s="387"/>
      <c r="AQ238" s="387"/>
      <c r="AR238" s="387"/>
      <c r="AS238" s="387"/>
      <c r="AT238" s="387"/>
      <c r="AU238" s="387"/>
      <c r="AV238" s="387"/>
      <c r="AW238" s="387"/>
      <c r="AX238" s="387"/>
      <c r="AY238" s="387"/>
      <c r="AZ238" s="387"/>
      <c r="BA238" s="387"/>
      <c r="BB238" s="387"/>
      <c r="BC238" s="365" t="s">
        <v>164</v>
      </c>
      <c r="BD238" s="365"/>
      <c r="BE238" s="365"/>
      <c r="BF238" s="365"/>
      <c r="BG238" s="365"/>
      <c r="BH238" s="365"/>
      <c r="BI238" s="365"/>
      <c r="BJ238" s="365"/>
      <c r="BK238" s="365"/>
      <c r="BL238" s="365"/>
      <c r="BM238" s="365"/>
      <c r="BN238" s="365"/>
      <c r="BO238" s="365"/>
      <c r="BP238" s="365"/>
      <c r="BQ238" s="365"/>
      <c r="BR238" s="365"/>
      <c r="BS238" s="365" t="s">
        <v>164</v>
      </c>
      <c r="BT238" s="365"/>
      <c r="BU238" s="365"/>
      <c r="BV238" s="365"/>
      <c r="BW238" s="365"/>
      <c r="BX238" s="365"/>
      <c r="BY238" s="365"/>
      <c r="BZ238" s="365"/>
      <c r="CA238" s="365"/>
      <c r="CB238" s="365"/>
      <c r="CC238" s="365"/>
      <c r="CD238" s="365"/>
      <c r="CE238" s="365"/>
      <c r="CF238" s="365"/>
      <c r="CG238" s="365"/>
      <c r="CH238" s="365"/>
      <c r="CI238" s="366" t="n">
        <f aca="false">CI237</f>
        <v>460168.99754</v>
      </c>
      <c r="CJ238" s="366"/>
      <c r="CK238" s="366"/>
      <c r="CL238" s="366"/>
      <c r="CM238" s="366"/>
      <c r="CN238" s="366"/>
      <c r="CO238" s="366"/>
      <c r="CP238" s="366"/>
      <c r="CQ238" s="366"/>
      <c r="CR238" s="366"/>
      <c r="CS238" s="366"/>
      <c r="CT238" s="366"/>
      <c r="CU238" s="366"/>
      <c r="CV238" s="366"/>
      <c r="CW238" s="366"/>
      <c r="CX238" s="366"/>
      <c r="CY238" s="366"/>
      <c r="CZ238" s="366"/>
    </row>
    <row r="239" s="362" customFormat="true" ht="15" hidden="false" customHeight="true" outlineLevel="0" collapsed="false">
      <c r="A239" s="244" t="s">
        <v>561</v>
      </c>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c r="BZ239" s="244"/>
      <c r="CA239" s="244"/>
      <c r="CB239" s="244"/>
      <c r="CC239" s="244"/>
      <c r="CD239" s="244"/>
      <c r="CE239" s="244"/>
      <c r="CF239" s="244"/>
      <c r="CG239" s="244"/>
      <c r="CH239" s="244"/>
      <c r="CI239" s="244"/>
      <c r="CJ239" s="244"/>
      <c r="CK239" s="244"/>
      <c r="CL239" s="244"/>
      <c r="CM239" s="244"/>
      <c r="CN239" s="244"/>
      <c r="CO239" s="244"/>
      <c r="CP239" s="244"/>
      <c r="CQ239" s="244"/>
      <c r="CR239" s="244"/>
      <c r="CS239" s="244"/>
      <c r="CT239" s="244"/>
      <c r="CU239" s="244"/>
      <c r="CV239" s="244"/>
      <c r="CW239" s="244"/>
      <c r="CX239" s="244"/>
      <c r="CY239" s="244"/>
      <c r="CZ239" s="244"/>
    </row>
    <row r="240" s="362" customFormat="true" ht="15" hidden="false" customHeight="true" outlineLevel="0" collapsed="false">
      <c r="A240" s="244" t="s">
        <v>562</v>
      </c>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c r="BZ240" s="244"/>
      <c r="CA240" s="244"/>
      <c r="CB240" s="244"/>
      <c r="CC240" s="244"/>
      <c r="CD240" s="244"/>
      <c r="CE240" s="244"/>
      <c r="CF240" s="244"/>
      <c r="CG240" s="244"/>
      <c r="CH240" s="244"/>
      <c r="CI240" s="244"/>
      <c r="CJ240" s="244"/>
      <c r="CK240" s="244"/>
      <c r="CL240" s="244"/>
      <c r="CM240" s="244"/>
      <c r="CN240" s="244"/>
      <c r="CO240" s="244"/>
      <c r="CP240" s="244"/>
      <c r="CQ240" s="244"/>
      <c r="CR240" s="244"/>
      <c r="CS240" s="244"/>
      <c r="CT240" s="244"/>
      <c r="CU240" s="244"/>
      <c r="CV240" s="244"/>
      <c r="CW240" s="244"/>
      <c r="CX240" s="244"/>
      <c r="CY240" s="244"/>
      <c r="CZ240" s="244"/>
    </row>
    <row r="241" s="362" customFormat="true" ht="15" hidden="false" customHeight="true" outlineLevel="0" collapsed="false">
      <c r="A241" s="244" t="s">
        <v>420</v>
      </c>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302" t="s">
        <v>207</v>
      </c>
      <c r="X241" s="302"/>
      <c r="Y241" s="302"/>
      <c r="Z241" s="302"/>
      <c r="AA241" s="302"/>
      <c r="AB241" s="302"/>
      <c r="AC241" s="302"/>
      <c r="AD241" s="302"/>
      <c r="AE241" s="302"/>
      <c r="AF241" s="302"/>
      <c r="AG241" s="302"/>
      <c r="AH241" s="302"/>
      <c r="AI241" s="302"/>
      <c r="AJ241" s="302"/>
      <c r="AK241" s="302"/>
      <c r="AL241" s="302"/>
      <c r="AM241" s="302"/>
      <c r="AN241" s="302"/>
      <c r="AO241" s="302"/>
      <c r="AP241" s="302"/>
      <c r="AQ241" s="302"/>
      <c r="AR241" s="302"/>
      <c r="AS241" s="302"/>
      <c r="AT241" s="302"/>
      <c r="AU241" s="302"/>
      <c r="AV241" s="302"/>
      <c r="AW241" s="302"/>
      <c r="AX241" s="302"/>
      <c r="AY241" s="302"/>
      <c r="AZ241" s="302"/>
      <c r="BA241" s="302"/>
      <c r="BB241" s="302"/>
      <c r="BC241" s="302"/>
      <c r="BD241" s="302"/>
      <c r="BE241" s="302"/>
      <c r="BF241" s="302"/>
      <c r="BG241" s="302"/>
      <c r="BH241" s="302"/>
      <c r="BI241" s="302"/>
      <c r="BJ241" s="302"/>
      <c r="BK241" s="302"/>
      <c r="BL241" s="302"/>
      <c r="BM241" s="302"/>
      <c r="BN241" s="302"/>
      <c r="BO241" s="302"/>
      <c r="BP241" s="302"/>
      <c r="BQ241" s="302"/>
      <c r="BR241" s="302"/>
      <c r="BS241" s="302"/>
      <c r="BT241" s="302"/>
      <c r="BU241" s="302"/>
      <c r="BV241" s="302"/>
      <c r="BW241" s="302"/>
      <c r="BX241" s="302"/>
      <c r="BY241" s="302"/>
      <c r="BZ241" s="302"/>
      <c r="CA241" s="302"/>
      <c r="CB241" s="302"/>
      <c r="CC241" s="302"/>
      <c r="CD241" s="302"/>
      <c r="CE241" s="302"/>
      <c r="CF241" s="302"/>
      <c r="CG241" s="302"/>
      <c r="CH241" s="302"/>
      <c r="CI241" s="302"/>
      <c r="CJ241" s="302"/>
      <c r="CK241" s="302"/>
      <c r="CL241" s="302"/>
      <c r="CM241" s="302"/>
      <c r="CN241" s="302"/>
      <c r="CO241" s="302"/>
      <c r="CP241" s="302"/>
      <c r="CQ241" s="302"/>
      <c r="CR241" s="302"/>
      <c r="CS241" s="302"/>
      <c r="CT241" s="302"/>
      <c r="CU241" s="302"/>
      <c r="CV241" s="302"/>
      <c r="CW241" s="302"/>
      <c r="CX241" s="302"/>
      <c r="CY241" s="302"/>
      <c r="CZ241" s="302"/>
    </row>
    <row r="242" s="362" customFormat="true" ht="15" hidden="false" customHeight="true" outlineLevel="0" collapsed="false">
      <c r="A242" s="257"/>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351" t="n">
        <v>2025</v>
      </c>
      <c r="BI242" s="351"/>
      <c r="BJ242" s="351"/>
      <c r="BK242" s="351"/>
      <c r="BL242" s="351"/>
      <c r="BM242" s="351"/>
      <c r="BN242" s="351"/>
      <c r="BO242" s="351"/>
      <c r="BP242" s="351"/>
      <c r="BQ242" s="351"/>
      <c r="BR242" s="351"/>
      <c r="BS242" s="351"/>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c r="CP242" s="257"/>
      <c r="CQ242" s="257"/>
      <c r="CR242" s="257"/>
      <c r="CS242" s="257"/>
      <c r="CT242" s="257"/>
      <c r="CU242" s="257"/>
      <c r="CV242" s="257"/>
      <c r="CW242" s="257"/>
      <c r="CX242" s="257"/>
      <c r="CY242" s="257"/>
      <c r="CZ242" s="257"/>
    </row>
    <row r="243" s="362" customFormat="true" ht="36.75" hidden="false" customHeight="true" outlineLevel="0" collapsed="false">
      <c r="A243" s="301" t="s">
        <v>387</v>
      </c>
      <c r="B243" s="301"/>
      <c r="C243" s="301"/>
      <c r="D243" s="301"/>
      <c r="E243" s="301"/>
      <c r="F243" s="301"/>
      <c r="G243" s="301"/>
      <c r="H243" s="301" t="s">
        <v>563</v>
      </c>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t="s">
        <v>564</v>
      </c>
      <c r="AP243" s="301"/>
      <c r="AQ243" s="301"/>
      <c r="AR243" s="301"/>
      <c r="AS243" s="301"/>
      <c r="AT243" s="301"/>
      <c r="AU243" s="301"/>
      <c r="AV243" s="301"/>
      <c r="AW243" s="301"/>
      <c r="AX243" s="301"/>
      <c r="AY243" s="301"/>
      <c r="AZ243" s="301"/>
      <c r="BA243" s="301"/>
      <c r="BB243" s="301"/>
      <c r="BC243" s="301"/>
      <c r="BD243" s="301"/>
      <c r="BE243" s="301" t="s">
        <v>565</v>
      </c>
      <c r="BF243" s="301"/>
      <c r="BG243" s="301"/>
      <c r="BH243" s="301"/>
      <c r="BI243" s="301"/>
      <c r="BJ243" s="301"/>
      <c r="BK243" s="301"/>
      <c r="BL243" s="301"/>
      <c r="BM243" s="301"/>
      <c r="BN243" s="301"/>
      <c r="BO243" s="301"/>
      <c r="BP243" s="301"/>
      <c r="BQ243" s="301"/>
      <c r="BR243" s="301"/>
      <c r="BS243" s="301"/>
      <c r="BT243" s="301"/>
      <c r="BU243" s="301" t="s">
        <v>566</v>
      </c>
      <c r="BV243" s="301"/>
      <c r="BW243" s="301"/>
      <c r="BX243" s="301"/>
      <c r="BY243" s="301"/>
      <c r="BZ243" s="301"/>
      <c r="CA243" s="301"/>
      <c r="CB243" s="301"/>
      <c r="CC243" s="301"/>
      <c r="CD243" s="301"/>
      <c r="CE243" s="301"/>
      <c r="CF243" s="301"/>
      <c r="CG243" s="301"/>
      <c r="CH243" s="301"/>
      <c r="CI243" s="301"/>
      <c r="CJ243" s="301"/>
      <c r="CK243" s="301" t="s">
        <v>510</v>
      </c>
      <c r="CL243" s="301"/>
      <c r="CM243" s="301"/>
      <c r="CN243" s="301"/>
      <c r="CO243" s="301"/>
      <c r="CP243" s="301"/>
      <c r="CQ243" s="301"/>
      <c r="CR243" s="301"/>
      <c r="CS243" s="301"/>
      <c r="CT243" s="301"/>
      <c r="CU243" s="301"/>
      <c r="CV243" s="301"/>
      <c r="CW243" s="301"/>
      <c r="CX243" s="301"/>
      <c r="CY243" s="301"/>
      <c r="CZ243" s="301"/>
    </row>
    <row r="244" s="362" customFormat="true" ht="15" hidden="false" customHeight="true" outlineLevel="0" collapsed="false">
      <c r="A244" s="354" t="n">
        <v>1</v>
      </c>
      <c r="B244" s="354"/>
      <c r="C244" s="354"/>
      <c r="D244" s="354"/>
      <c r="E244" s="354"/>
      <c r="F244" s="354"/>
      <c r="G244" s="354"/>
      <c r="H244" s="354" t="n">
        <v>2</v>
      </c>
      <c r="I244" s="354"/>
      <c r="J244" s="354"/>
      <c r="K244" s="354"/>
      <c r="L244" s="354"/>
      <c r="M244" s="354"/>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4"/>
      <c r="AJ244" s="354"/>
      <c r="AK244" s="354"/>
      <c r="AL244" s="354"/>
      <c r="AM244" s="354"/>
      <c r="AN244" s="354"/>
      <c r="AO244" s="354" t="n">
        <v>3</v>
      </c>
      <c r="AP244" s="354"/>
      <c r="AQ244" s="354"/>
      <c r="AR244" s="354"/>
      <c r="AS244" s="354"/>
      <c r="AT244" s="354"/>
      <c r="AU244" s="354"/>
      <c r="AV244" s="354"/>
      <c r="AW244" s="354"/>
      <c r="AX244" s="354"/>
      <c r="AY244" s="354"/>
      <c r="AZ244" s="354"/>
      <c r="BA244" s="354"/>
      <c r="BB244" s="354"/>
      <c r="BC244" s="354"/>
      <c r="BD244" s="354"/>
      <c r="BE244" s="354" t="n">
        <v>4</v>
      </c>
      <c r="BF244" s="354"/>
      <c r="BG244" s="354"/>
      <c r="BH244" s="354"/>
      <c r="BI244" s="354"/>
      <c r="BJ244" s="354"/>
      <c r="BK244" s="354"/>
      <c r="BL244" s="354"/>
      <c r="BM244" s="354"/>
      <c r="BN244" s="354"/>
      <c r="BO244" s="354"/>
      <c r="BP244" s="354"/>
      <c r="BQ244" s="354"/>
      <c r="BR244" s="354"/>
      <c r="BS244" s="354"/>
      <c r="BT244" s="354"/>
      <c r="BU244" s="354" t="n">
        <v>5</v>
      </c>
      <c r="BV244" s="354"/>
      <c r="BW244" s="354"/>
      <c r="BX244" s="354"/>
      <c r="BY244" s="354"/>
      <c r="BZ244" s="354"/>
      <c r="CA244" s="354"/>
      <c r="CB244" s="354"/>
      <c r="CC244" s="354"/>
      <c r="CD244" s="354"/>
      <c r="CE244" s="354"/>
      <c r="CF244" s="354"/>
      <c r="CG244" s="354"/>
      <c r="CH244" s="354"/>
      <c r="CI244" s="354"/>
      <c r="CJ244" s="354"/>
      <c r="CK244" s="354" t="n">
        <v>6</v>
      </c>
      <c r="CL244" s="354"/>
      <c r="CM244" s="354"/>
      <c r="CN244" s="354"/>
      <c r="CO244" s="354"/>
      <c r="CP244" s="354"/>
      <c r="CQ244" s="354"/>
      <c r="CR244" s="354"/>
      <c r="CS244" s="354"/>
      <c r="CT244" s="354"/>
      <c r="CU244" s="354"/>
      <c r="CV244" s="354"/>
      <c r="CW244" s="354"/>
      <c r="CX244" s="354"/>
      <c r="CY244" s="354"/>
      <c r="CZ244" s="354"/>
    </row>
    <row r="245" s="357" customFormat="true" ht="12.75" hidden="false" customHeight="false" outlineLevel="0" collapsed="false">
      <c r="A245" s="356" t="s">
        <v>511</v>
      </c>
      <c r="B245" s="356"/>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56"/>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c r="BL245" s="356"/>
      <c r="BM245" s="356"/>
      <c r="BN245" s="356"/>
      <c r="BO245" s="356"/>
      <c r="BP245" s="356"/>
      <c r="BQ245" s="356"/>
      <c r="BR245" s="356"/>
      <c r="BS245" s="356"/>
      <c r="BT245" s="356"/>
      <c r="BU245" s="356"/>
      <c r="BV245" s="356"/>
      <c r="BW245" s="356"/>
      <c r="BX245" s="356"/>
      <c r="BY245" s="356"/>
      <c r="BZ245" s="356"/>
      <c r="CA245" s="356"/>
      <c r="CB245" s="356"/>
      <c r="CC245" s="356"/>
      <c r="CD245" s="356"/>
      <c r="CE245" s="356"/>
      <c r="CF245" s="356"/>
      <c r="CG245" s="356"/>
      <c r="CH245" s="356"/>
      <c r="CI245" s="356"/>
      <c r="CJ245" s="356"/>
      <c r="CK245" s="356"/>
      <c r="CL245" s="356"/>
      <c r="CM245" s="356"/>
      <c r="CN245" s="356"/>
      <c r="CO245" s="356"/>
      <c r="CP245" s="356"/>
      <c r="CQ245" s="356"/>
      <c r="CR245" s="356"/>
      <c r="CS245" s="356"/>
      <c r="CT245" s="356"/>
      <c r="CU245" s="356"/>
      <c r="CV245" s="356"/>
      <c r="CW245" s="356"/>
      <c r="CX245" s="356"/>
      <c r="CY245" s="356"/>
      <c r="CZ245" s="356"/>
    </row>
    <row r="246" s="362" customFormat="true" ht="15" hidden="false" customHeight="true" outlineLevel="0" collapsed="false">
      <c r="A246" s="358" t="s">
        <v>154</v>
      </c>
      <c r="B246" s="358"/>
      <c r="C246" s="358"/>
      <c r="D246" s="358"/>
      <c r="E246" s="358"/>
      <c r="F246" s="358"/>
      <c r="G246" s="358"/>
      <c r="H246" s="359" t="s">
        <v>567</v>
      </c>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63" t="n">
        <v>9</v>
      </c>
      <c r="AP246" s="363"/>
      <c r="AQ246" s="363"/>
      <c r="AR246" s="363"/>
      <c r="AS246" s="363"/>
      <c r="AT246" s="363"/>
      <c r="AU246" s="363"/>
      <c r="AV246" s="363"/>
      <c r="AW246" s="363"/>
      <c r="AX246" s="363"/>
      <c r="AY246" s="363"/>
      <c r="AZ246" s="363"/>
      <c r="BA246" s="363"/>
      <c r="BB246" s="363"/>
      <c r="BC246" s="363"/>
      <c r="BD246" s="363"/>
      <c r="BE246" s="363" t="n">
        <v>12</v>
      </c>
      <c r="BF246" s="363"/>
      <c r="BG246" s="363"/>
      <c r="BH246" s="363"/>
      <c r="BI246" s="363"/>
      <c r="BJ246" s="363"/>
      <c r="BK246" s="363"/>
      <c r="BL246" s="363"/>
      <c r="BM246" s="363"/>
      <c r="BN246" s="363"/>
      <c r="BO246" s="363"/>
      <c r="BP246" s="363"/>
      <c r="BQ246" s="363"/>
      <c r="BR246" s="363"/>
      <c r="BS246" s="363"/>
      <c r="BT246" s="363"/>
      <c r="BU246" s="361" t="n">
        <v>369</v>
      </c>
      <c r="BV246" s="361"/>
      <c r="BW246" s="361"/>
      <c r="BX246" s="361"/>
      <c r="BY246" s="361"/>
      <c r="BZ246" s="361"/>
      <c r="CA246" s="361"/>
      <c r="CB246" s="361"/>
      <c r="CC246" s="361"/>
      <c r="CD246" s="361"/>
      <c r="CE246" s="361"/>
      <c r="CF246" s="361"/>
      <c r="CG246" s="361"/>
      <c r="CH246" s="361"/>
      <c r="CI246" s="361"/>
      <c r="CJ246" s="361"/>
      <c r="CK246" s="361" t="n">
        <f aca="false">AO246*BE246*BU246</f>
        <v>39852</v>
      </c>
      <c r="CL246" s="361"/>
      <c r="CM246" s="361"/>
      <c r="CN246" s="361"/>
      <c r="CO246" s="361"/>
      <c r="CP246" s="361"/>
      <c r="CQ246" s="361"/>
      <c r="CR246" s="361"/>
      <c r="CS246" s="361"/>
      <c r="CT246" s="361"/>
      <c r="CU246" s="361"/>
      <c r="CV246" s="361"/>
      <c r="CW246" s="361"/>
      <c r="CX246" s="361"/>
      <c r="CY246" s="361"/>
      <c r="CZ246" s="361"/>
    </row>
    <row r="247" s="244" customFormat="true" ht="15.75" hidden="false" customHeight="true" outlineLevel="0" collapsed="false">
      <c r="A247" s="358" t="s">
        <v>155</v>
      </c>
      <c r="B247" s="358"/>
      <c r="C247" s="358"/>
      <c r="D247" s="358"/>
      <c r="E247" s="358"/>
      <c r="F247" s="358"/>
      <c r="G247" s="358"/>
      <c r="H247" s="359" t="s">
        <v>568</v>
      </c>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63" t="n">
        <v>9</v>
      </c>
      <c r="AP247" s="363"/>
      <c r="AQ247" s="363"/>
      <c r="AR247" s="363"/>
      <c r="AS247" s="363"/>
      <c r="AT247" s="363"/>
      <c r="AU247" s="363"/>
      <c r="AV247" s="363"/>
      <c r="AW247" s="363"/>
      <c r="AX247" s="363"/>
      <c r="AY247" s="363"/>
      <c r="AZ247" s="363"/>
      <c r="BA247" s="363"/>
      <c r="BB247" s="363"/>
      <c r="BC247" s="363"/>
      <c r="BD247" s="363"/>
      <c r="BE247" s="363" t="n">
        <v>12</v>
      </c>
      <c r="BF247" s="363"/>
      <c r="BG247" s="363"/>
      <c r="BH247" s="363"/>
      <c r="BI247" s="363"/>
      <c r="BJ247" s="363"/>
      <c r="BK247" s="363"/>
      <c r="BL247" s="363"/>
      <c r="BM247" s="363"/>
      <c r="BN247" s="363"/>
      <c r="BO247" s="363"/>
      <c r="BP247" s="363"/>
      <c r="BQ247" s="363"/>
      <c r="BR247" s="363"/>
      <c r="BS247" s="363"/>
      <c r="BT247" s="363"/>
      <c r="BU247" s="361" t="n">
        <v>310</v>
      </c>
      <c r="BV247" s="361"/>
      <c r="BW247" s="361"/>
      <c r="BX247" s="361"/>
      <c r="BY247" s="361"/>
      <c r="BZ247" s="361"/>
      <c r="CA247" s="361"/>
      <c r="CB247" s="361"/>
      <c r="CC247" s="361"/>
      <c r="CD247" s="361"/>
      <c r="CE247" s="361"/>
      <c r="CF247" s="361"/>
      <c r="CG247" s="361"/>
      <c r="CH247" s="361"/>
      <c r="CI247" s="361"/>
      <c r="CJ247" s="361"/>
      <c r="CK247" s="361" t="n">
        <f aca="false">AO247*BE247*BU247</f>
        <v>33480</v>
      </c>
      <c r="CL247" s="361"/>
      <c r="CM247" s="361"/>
      <c r="CN247" s="361"/>
      <c r="CO247" s="361"/>
      <c r="CP247" s="361"/>
      <c r="CQ247" s="361"/>
      <c r="CR247" s="361"/>
      <c r="CS247" s="361"/>
      <c r="CT247" s="361"/>
      <c r="CU247" s="361"/>
      <c r="CV247" s="361"/>
      <c r="CW247" s="361"/>
      <c r="CX247" s="361"/>
      <c r="CY247" s="361"/>
      <c r="CZ247" s="361"/>
    </row>
    <row r="248" s="353" customFormat="true" ht="13.5" hidden="false" customHeight="true" outlineLevel="0" collapsed="false">
      <c r="A248" s="358" t="s">
        <v>156</v>
      </c>
      <c r="B248" s="358"/>
      <c r="C248" s="358"/>
      <c r="D248" s="358"/>
      <c r="E248" s="358"/>
      <c r="F248" s="358"/>
      <c r="G248" s="358"/>
      <c r="H248" s="359" t="s">
        <v>569</v>
      </c>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63" t="n">
        <v>7</v>
      </c>
      <c r="AP248" s="363"/>
      <c r="AQ248" s="363"/>
      <c r="AR248" s="363"/>
      <c r="AS248" s="363"/>
      <c r="AT248" s="363"/>
      <c r="AU248" s="363"/>
      <c r="AV248" s="363"/>
      <c r="AW248" s="363"/>
      <c r="AX248" s="363"/>
      <c r="AY248" s="363"/>
      <c r="AZ248" s="363"/>
      <c r="BA248" s="363"/>
      <c r="BB248" s="363"/>
      <c r="BC248" s="363"/>
      <c r="BD248" s="363"/>
      <c r="BE248" s="363" t="n">
        <v>12</v>
      </c>
      <c r="BF248" s="363"/>
      <c r="BG248" s="363"/>
      <c r="BH248" s="363"/>
      <c r="BI248" s="363"/>
      <c r="BJ248" s="363"/>
      <c r="BK248" s="363"/>
      <c r="BL248" s="363"/>
      <c r="BM248" s="363"/>
      <c r="BN248" s="363"/>
      <c r="BO248" s="363"/>
      <c r="BP248" s="363"/>
      <c r="BQ248" s="363"/>
      <c r="BR248" s="363"/>
      <c r="BS248" s="363"/>
      <c r="BT248" s="363"/>
      <c r="BU248" s="361" t="n">
        <v>500</v>
      </c>
      <c r="BV248" s="361"/>
      <c r="BW248" s="361"/>
      <c r="BX248" s="361"/>
      <c r="BY248" s="361"/>
      <c r="BZ248" s="361"/>
      <c r="CA248" s="361"/>
      <c r="CB248" s="361"/>
      <c r="CC248" s="361"/>
      <c r="CD248" s="361"/>
      <c r="CE248" s="361"/>
      <c r="CF248" s="361"/>
      <c r="CG248" s="361"/>
      <c r="CH248" s="361"/>
      <c r="CI248" s="361"/>
      <c r="CJ248" s="361"/>
      <c r="CK248" s="361" t="n">
        <f aca="false">AO248*BE248*BU248</f>
        <v>42000</v>
      </c>
      <c r="CL248" s="361"/>
      <c r="CM248" s="361"/>
      <c r="CN248" s="361"/>
      <c r="CO248" s="361"/>
      <c r="CP248" s="361"/>
      <c r="CQ248" s="361"/>
      <c r="CR248" s="361"/>
      <c r="CS248" s="361"/>
      <c r="CT248" s="361"/>
      <c r="CU248" s="361"/>
      <c r="CV248" s="361"/>
      <c r="CW248" s="361"/>
      <c r="CX248" s="361"/>
      <c r="CY248" s="361"/>
      <c r="CZ248" s="361"/>
    </row>
    <row r="249" s="355" customFormat="true" ht="12.75" hidden="false" customHeight="true" outlineLevel="0" collapsed="false">
      <c r="A249" s="358" t="s">
        <v>157</v>
      </c>
      <c r="B249" s="358"/>
      <c r="C249" s="358"/>
      <c r="D249" s="358"/>
      <c r="E249" s="358"/>
      <c r="F249" s="358"/>
      <c r="G249" s="358"/>
      <c r="H249" s="359" t="s">
        <v>570</v>
      </c>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63" t="n">
        <v>1</v>
      </c>
      <c r="AP249" s="363"/>
      <c r="AQ249" s="363"/>
      <c r="AR249" s="363"/>
      <c r="AS249" s="363"/>
      <c r="AT249" s="363"/>
      <c r="AU249" s="363"/>
      <c r="AV249" s="363"/>
      <c r="AW249" s="363"/>
      <c r="AX249" s="363"/>
      <c r="AY249" s="363"/>
      <c r="AZ249" s="363"/>
      <c r="BA249" s="363"/>
      <c r="BB249" s="363"/>
      <c r="BC249" s="363"/>
      <c r="BD249" s="363"/>
      <c r="BE249" s="363" t="n">
        <v>12</v>
      </c>
      <c r="BF249" s="363"/>
      <c r="BG249" s="363"/>
      <c r="BH249" s="363"/>
      <c r="BI249" s="363"/>
      <c r="BJ249" s="363"/>
      <c r="BK249" s="363"/>
      <c r="BL249" s="363"/>
      <c r="BM249" s="363"/>
      <c r="BN249" s="363"/>
      <c r="BO249" s="363"/>
      <c r="BP249" s="363"/>
      <c r="BQ249" s="363"/>
      <c r="BR249" s="363"/>
      <c r="BS249" s="363"/>
      <c r="BT249" s="363"/>
      <c r="BU249" s="361" t="n">
        <v>1000</v>
      </c>
      <c r="BV249" s="361"/>
      <c r="BW249" s="361"/>
      <c r="BX249" s="361"/>
      <c r="BY249" s="361"/>
      <c r="BZ249" s="361"/>
      <c r="CA249" s="361"/>
      <c r="CB249" s="361"/>
      <c r="CC249" s="361"/>
      <c r="CD249" s="361"/>
      <c r="CE249" s="361"/>
      <c r="CF249" s="361"/>
      <c r="CG249" s="361"/>
      <c r="CH249" s="361"/>
      <c r="CI249" s="361"/>
      <c r="CJ249" s="361"/>
      <c r="CK249" s="361" t="n">
        <f aca="false">AO249*BE249*BU249</f>
        <v>12000</v>
      </c>
      <c r="CL249" s="361"/>
      <c r="CM249" s="361"/>
      <c r="CN249" s="361"/>
      <c r="CO249" s="361"/>
      <c r="CP249" s="361"/>
      <c r="CQ249" s="361"/>
      <c r="CR249" s="361"/>
      <c r="CS249" s="361"/>
      <c r="CT249" s="361"/>
      <c r="CU249" s="361"/>
      <c r="CV249" s="361"/>
      <c r="CW249" s="361"/>
      <c r="CX249" s="361"/>
      <c r="CY249" s="361"/>
      <c r="CZ249" s="361"/>
    </row>
    <row r="250" s="362" customFormat="true" ht="15" hidden="false" customHeight="true" outlineLevel="0" collapsed="false">
      <c r="A250" s="358" t="s">
        <v>158</v>
      </c>
      <c r="B250" s="358"/>
      <c r="C250" s="358"/>
      <c r="D250" s="358"/>
      <c r="E250" s="358"/>
      <c r="F250" s="358"/>
      <c r="G250" s="358"/>
      <c r="H250" s="359" t="s">
        <v>571</v>
      </c>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63" t="n">
        <v>1</v>
      </c>
      <c r="AP250" s="363"/>
      <c r="AQ250" s="363"/>
      <c r="AR250" s="363"/>
      <c r="AS250" s="363"/>
      <c r="AT250" s="363"/>
      <c r="AU250" s="363"/>
      <c r="AV250" s="363"/>
      <c r="AW250" s="363"/>
      <c r="AX250" s="363"/>
      <c r="AY250" s="363"/>
      <c r="AZ250" s="363"/>
      <c r="BA250" s="363"/>
      <c r="BB250" s="363"/>
      <c r="BC250" s="363"/>
      <c r="BD250" s="363"/>
      <c r="BE250" s="363" t="n">
        <v>12</v>
      </c>
      <c r="BF250" s="363"/>
      <c r="BG250" s="363"/>
      <c r="BH250" s="363"/>
      <c r="BI250" s="363"/>
      <c r="BJ250" s="363"/>
      <c r="BK250" s="363"/>
      <c r="BL250" s="363"/>
      <c r="BM250" s="363"/>
      <c r="BN250" s="363"/>
      <c r="BO250" s="363"/>
      <c r="BP250" s="363"/>
      <c r="BQ250" s="363"/>
      <c r="BR250" s="363"/>
      <c r="BS250" s="363"/>
      <c r="BT250" s="363"/>
      <c r="BU250" s="361" t="n">
        <v>24</v>
      </c>
      <c r="BV250" s="361"/>
      <c r="BW250" s="361"/>
      <c r="BX250" s="361"/>
      <c r="BY250" s="361"/>
      <c r="BZ250" s="361"/>
      <c r="CA250" s="361"/>
      <c r="CB250" s="361"/>
      <c r="CC250" s="361"/>
      <c r="CD250" s="361"/>
      <c r="CE250" s="361"/>
      <c r="CF250" s="361"/>
      <c r="CG250" s="361"/>
      <c r="CH250" s="361"/>
      <c r="CI250" s="361"/>
      <c r="CJ250" s="361"/>
      <c r="CK250" s="361" t="n">
        <f aca="false">AO250*BE250*BU250</f>
        <v>288</v>
      </c>
      <c r="CL250" s="361"/>
      <c r="CM250" s="361"/>
      <c r="CN250" s="361"/>
      <c r="CO250" s="361"/>
      <c r="CP250" s="361"/>
      <c r="CQ250" s="361"/>
      <c r="CR250" s="361"/>
      <c r="CS250" s="361"/>
      <c r="CT250" s="361"/>
      <c r="CU250" s="361"/>
      <c r="CV250" s="361"/>
      <c r="CW250" s="361"/>
      <c r="CX250" s="361"/>
      <c r="CY250" s="361"/>
      <c r="CZ250" s="361"/>
    </row>
    <row r="251" s="362" customFormat="true" ht="15" hidden="false" customHeight="true" outlineLevel="0" collapsed="false">
      <c r="A251" s="358" t="s">
        <v>159</v>
      </c>
      <c r="B251" s="358"/>
      <c r="C251" s="358"/>
      <c r="D251" s="358"/>
      <c r="E251" s="358"/>
      <c r="F251" s="358"/>
      <c r="G251" s="358"/>
      <c r="H251" s="359" t="s">
        <v>572</v>
      </c>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63" t="n">
        <v>1</v>
      </c>
      <c r="AP251" s="363"/>
      <c r="AQ251" s="363"/>
      <c r="AR251" s="363"/>
      <c r="AS251" s="363"/>
      <c r="AT251" s="363"/>
      <c r="AU251" s="363"/>
      <c r="AV251" s="363"/>
      <c r="AW251" s="363"/>
      <c r="AX251" s="363"/>
      <c r="AY251" s="363"/>
      <c r="AZ251" s="363"/>
      <c r="BA251" s="363"/>
      <c r="BB251" s="363"/>
      <c r="BC251" s="363"/>
      <c r="BD251" s="363"/>
      <c r="BE251" s="363" t="n">
        <v>12</v>
      </c>
      <c r="BF251" s="363"/>
      <c r="BG251" s="363"/>
      <c r="BH251" s="363"/>
      <c r="BI251" s="363"/>
      <c r="BJ251" s="363"/>
      <c r="BK251" s="363"/>
      <c r="BL251" s="363"/>
      <c r="BM251" s="363"/>
      <c r="BN251" s="363"/>
      <c r="BO251" s="363"/>
      <c r="BP251" s="363"/>
      <c r="BQ251" s="363"/>
      <c r="BR251" s="363"/>
      <c r="BS251" s="363"/>
      <c r="BT251" s="363"/>
      <c r="BU251" s="361" t="n">
        <v>16500</v>
      </c>
      <c r="BV251" s="361"/>
      <c r="BW251" s="361"/>
      <c r="BX251" s="361"/>
      <c r="BY251" s="361"/>
      <c r="BZ251" s="361"/>
      <c r="CA251" s="361"/>
      <c r="CB251" s="361"/>
      <c r="CC251" s="361"/>
      <c r="CD251" s="361"/>
      <c r="CE251" s="361"/>
      <c r="CF251" s="361"/>
      <c r="CG251" s="361"/>
      <c r="CH251" s="361"/>
      <c r="CI251" s="361"/>
      <c r="CJ251" s="361"/>
      <c r="CK251" s="361" t="n">
        <f aca="false">AO251*BE251*BU251</f>
        <v>198000</v>
      </c>
      <c r="CL251" s="361"/>
      <c r="CM251" s="361"/>
      <c r="CN251" s="361"/>
      <c r="CO251" s="361"/>
      <c r="CP251" s="361"/>
      <c r="CQ251" s="361"/>
      <c r="CR251" s="361"/>
      <c r="CS251" s="361"/>
      <c r="CT251" s="361"/>
      <c r="CU251" s="361"/>
      <c r="CV251" s="361"/>
      <c r="CW251" s="361"/>
      <c r="CX251" s="361"/>
      <c r="CY251" s="361"/>
      <c r="CZ251" s="361"/>
    </row>
    <row r="252" s="362" customFormat="true" ht="15" hidden="false" customHeight="true" outlineLevel="0" collapsed="false">
      <c r="A252" s="387" t="s">
        <v>373</v>
      </c>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c r="AM252" s="387"/>
      <c r="AN252" s="387"/>
      <c r="AO252" s="366" t="s">
        <v>164</v>
      </c>
      <c r="AP252" s="366"/>
      <c r="AQ252" s="366"/>
      <c r="AR252" s="366"/>
      <c r="AS252" s="366"/>
      <c r="AT252" s="366"/>
      <c r="AU252" s="366"/>
      <c r="AV252" s="366"/>
      <c r="AW252" s="366"/>
      <c r="AX252" s="366"/>
      <c r="AY252" s="366"/>
      <c r="AZ252" s="366"/>
      <c r="BA252" s="366"/>
      <c r="BB252" s="366"/>
      <c r="BC252" s="366"/>
      <c r="BD252" s="366"/>
      <c r="BE252" s="366" t="s">
        <v>164</v>
      </c>
      <c r="BF252" s="366"/>
      <c r="BG252" s="366"/>
      <c r="BH252" s="366"/>
      <c r="BI252" s="366"/>
      <c r="BJ252" s="366"/>
      <c r="BK252" s="366"/>
      <c r="BL252" s="366"/>
      <c r="BM252" s="366"/>
      <c r="BN252" s="366"/>
      <c r="BO252" s="366"/>
      <c r="BP252" s="366"/>
      <c r="BQ252" s="366"/>
      <c r="BR252" s="366"/>
      <c r="BS252" s="366"/>
      <c r="BT252" s="366"/>
      <c r="BU252" s="366" t="s">
        <v>164</v>
      </c>
      <c r="BV252" s="366"/>
      <c r="BW252" s="366"/>
      <c r="BX252" s="366"/>
      <c r="BY252" s="366"/>
      <c r="BZ252" s="366"/>
      <c r="CA252" s="366"/>
      <c r="CB252" s="366"/>
      <c r="CC252" s="366"/>
      <c r="CD252" s="366"/>
      <c r="CE252" s="366"/>
      <c r="CF252" s="366"/>
      <c r="CG252" s="366"/>
      <c r="CH252" s="366"/>
      <c r="CI252" s="366"/>
      <c r="CJ252" s="366"/>
      <c r="CK252" s="366" t="n">
        <f aca="false">CK246+CK247+CK248+CK249+CK250+CK251</f>
        <v>325620</v>
      </c>
      <c r="CL252" s="366"/>
      <c r="CM252" s="366"/>
      <c r="CN252" s="366"/>
      <c r="CO252" s="366"/>
      <c r="CP252" s="366"/>
      <c r="CQ252" s="366"/>
      <c r="CR252" s="366"/>
      <c r="CS252" s="366"/>
      <c r="CT252" s="366"/>
      <c r="CU252" s="366"/>
      <c r="CV252" s="366"/>
      <c r="CW252" s="366"/>
      <c r="CX252" s="366"/>
      <c r="CY252" s="366"/>
      <c r="CZ252" s="366"/>
    </row>
    <row r="253" s="362" customFormat="true" ht="15" hidden="false" customHeight="true" outlineLevel="0" collapsed="false">
      <c r="A253" s="257"/>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351" t="n">
        <v>2026</v>
      </c>
      <c r="BI253" s="351"/>
      <c r="BJ253" s="351"/>
      <c r="BK253" s="351"/>
      <c r="BL253" s="351"/>
      <c r="BM253" s="351"/>
      <c r="BN253" s="351"/>
      <c r="BO253" s="351"/>
      <c r="BP253" s="351"/>
      <c r="BQ253" s="351"/>
      <c r="BR253" s="351"/>
      <c r="BS253" s="351"/>
      <c r="BT253" s="257"/>
      <c r="BU253" s="257"/>
      <c r="BV253" s="257"/>
      <c r="BW253" s="257"/>
      <c r="BX253" s="257"/>
      <c r="BY253" s="257"/>
      <c r="BZ253" s="257"/>
      <c r="CA253" s="257"/>
      <c r="CB253" s="257"/>
      <c r="CC253" s="257"/>
      <c r="CD253" s="257"/>
      <c r="CE253" s="257"/>
      <c r="CF253" s="257"/>
      <c r="CG253" s="257"/>
      <c r="CH253" s="257"/>
      <c r="CI253" s="257"/>
      <c r="CJ253" s="257"/>
      <c r="CK253" s="257"/>
      <c r="CL253" s="257"/>
      <c r="CM253" s="257"/>
      <c r="CN253" s="257"/>
      <c r="CO253" s="257"/>
      <c r="CP253" s="257"/>
      <c r="CQ253" s="257"/>
      <c r="CR253" s="257"/>
      <c r="CS253" s="257"/>
      <c r="CT253" s="257"/>
      <c r="CU253" s="257"/>
      <c r="CV253" s="257"/>
      <c r="CW253" s="257"/>
      <c r="CX253" s="257"/>
      <c r="CY253" s="257"/>
      <c r="CZ253" s="257"/>
    </row>
    <row r="254" s="362" customFormat="true" ht="36.75" hidden="false" customHeight="true" outlineLevel="0" collapsed="false">
      <c r="A254" s="301" t="s">
        <v>387</v>
      </c>
      <c r="B254" s="301"/>
      <c r="C254" s="301"/>
      <c r="D254" s="301"/>
      <c r="E254" s="301"/>
      <c r="F254" s="301"/>
      <c r="G254" s="301"/>
      <c r="H254" s="301" t="s">
        <v>563</v>
      </c>
      <c r="I254" s="301"/>
      <c r="J254" s="301"/>
      <c r="K254" s="301"/>
      <c r="L254" s="301"/>
      <c r="M254" s="301"/>
      <c r="N254" s="301"/>
      <c r="O254" s="301"/>
      <c r="P254" s="301"/>
      <c r="Q254" s="301"/>
      <c r="R254" s="301"/>
      <c r="S254" s="301"/>
      <c r="T254" s="301"/>
      <c r="U254" s="301"/>
      <c r="V254" s="301"/>
      <c r="W254" s="301"/>
      <c r="X254" s="301"/>
      <c r="Y254" s="301"/>
      <c r="Z254" s="301"/>
      <c r="AA254" s="301"/>
      <c r="AB254" s="301"/>
      <c r="AC254" s="301"/>
      <c r="AD254" s="301"/>
      <c r="AE254" s="301"/>
      <c r="AF254" s="301"/>
      <c r="AG254" s="301"/>
      <c r="AH254" s="301"/>
      <c r="AI254" s="301"/>
      <c r="AJ254" s="301"/>
      <c r="AK254" s="301"/>
      <c r="AL254" s="301"/>
      <c r="AM254" s="301"/>
      <c r="AN254" s="301"/>
      <c r="AO254" s="301" t="s">
        <v>564</v>
      </c>
      <c r="AP254" s="301"/>
      <c r="AQ254" s="301"/>
      <c r="AR254" s="301"/>
      <c r="AS254" s="301"/>
      <c r="AT254" s="301"/>
      <c r="AU254" s="301"/>
      <c r="AV254" s="301"/>
      <c r="AW254" s="301"/>
      <c r="AX254" s="301"/>
      <c r="AY254" s="301"/>
      <c r="AZ254" s="301"/>
      <c r="BA254" s="301"/>
      <c r="BB254" s="301"/>
      <c r="BC254" s="301"/>
      <c r="BD254" s="301"/>
      <c r="BE254" s="301" t="s">
        <v>565</v>
      </c>
      <c r="BF254" s="301"/>
      <c r="BG254" s="301"/>
      <c r="BH254" s="301"/>
      <c r="BI254" s="301"/>
      <c r="BJ254" s="301"/>
      <c r="BK254" s="301"/>
      <c r="BL254" s="301"/>
      <c r="BM254" s="301"/>
      <c r="BN254" s="301"/>
      <c r="BO254" s="301"/>
      <c r="BP254" s="301"/>
      <c r="BQ254" s="301"/>
      <c r="BR254" s="301"/>
      <c r="BS254" s="301"/>
      <c r="BT254" s="301"/>
      <c r="BU254" s="301" t="s">
        <v>566</v>
      </c>
      <c r="BV254" s="301"/>
      <c r="BW254" s="301"/>
      <c r="BX254" s="301"/>
      <c r="BY254" s="301"/>
      <c r="BZ254" s="301"/>
      <c r="CA254" s="301"/>
      <c r="CB254" s="301"/>
      <c r="CC254" s="301"/>
      <c r="CD254" s="301"/>
      <c r="CE254" s="301"/>
      <c r="CF254" s="301"/>
      <c r="CG254" s="301"/>
      <c r="CH254" s="301"/>
      <c r="CI254" s="301"/>
      <c r="CJ254" s="301"/>
      <c r="CK254" s="301" t="s">
        <v>510</v>
      </c>
      <c r="CL254" s="301"/>
      <c r="CM254" s="301"/>
      <c r="CN254" s="301"/>
      <c r="CO254" s="301"/>
      <c r="CP254" s="301"/>
      <c r="CQ254" s="301"/>
      <c r="CR254" s="301"/>
      <c r="CS254" s="301"/>
      <c r="CT254" s="301"/>
      <c r="CU254" s="301"/>
      <c r="CV254" s="301"/>
      <c r="CW254" s="301"/>
      <c r="CX254" s="301"/>
      <c r="CY254" s="301"/>
      <c r="CZ254" s="301"/>
    </row>
    <row r="255" s="362" customFormat="true" ht="15" hidden="false" customHeight="true" outlineLevel="0" collapsed="false">
      <c r="A255" s="354" t="n">
        <v>1</v>
      </c>
      <c r="B255" s="354"/>
      <c r="C255" s="354"/>
      <c r="D255" s="354"/>
      <c r="E255" s="354"/>
      <c r="F255" s="354"/>
      <c r="G255" s="354"/>
      <c r="H255" s="354" t="n">
        <v>2</v>
      </c>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t="n">
        <v>3</v>
      </c>
      <c r="AP255" s="354"/>
      <c r="AQ255" s="354"/>
      <c r="AR255" s="354"/>
      <c r="AS255" s="354"/>
      <c r="AT255" s="354"/>
      <c r="AU255" s="354"/>
      <c r="AV255" s="354"/>
      <c r="AW255" s="354"/>
      <c r="AX255" s="354"/>
      <c r="AY255" s="354"/>
      <c r="AZ255" s="354"/>
      <c r="BA255" s="354"/>
      <c r="BB255" s="354"/>
      <c r="BC255" s="354"/>
      <c r="BD255" s="354"/>
      <c r="BE255" s="354" t="n">
        <v>4</v>
      </c>
      <c r="BF255" s="354"/>
      <c r="BG255" s="354"/>
      <c r="BH255" s="354"/>
      <c r="BI255" s="354"/>
      <c r="BJ255" s="354"/>
      <c r="BK255" s="354"/>
      <c r="BL255" s="354"/>
      <c r="BM255" s="354"/>
      <c r="BN255" s="354"/>
      <c r="BO255" s="354"/>
      <c r="BP255" s="354"/>
      <c r="BQ255" s="354"/>
      <c r="BR255" s="354"/>
      <c r="BS255" s="354"/>
      <c r="BT255" s="354"/>
      <c r="BU255" s="354" t="n">
        <v>5</v>
      </c>
      <c r="BV255" s="354"/>
      <c r="BW255" s="354"/>
      <c r="BX255" s="354"/>
      <c r="BY255" s="354"/>
      <c r="BZ255" s="354"/>
      <c r="CA255" s="354"/>
      <c r="CB255" s="354"/>
      <c r="CC255" s="354"/>
      <c r="CD255" s="354"/>
      <c r="CE255" s="354"/>
      <c r="CF255" s="354"/>
      <c r="CG255" s="354"/>
      <c r="CH255" s="354"/>
      <c r="CI255" s="354"/>
      <c r="CJ255" s="354"/>
      <c r="CK255" s="354" t="n">
        <v>6</v>
      </c>
      <c r="CL255" s="354"/>
      <c r="CM255" s="354"/>
      <c r="CN255" s="354"/>
      <c r="CO255" s="354"/>
      <c r="CP255" s="354"/>
      <c r="CQ255" s="354"/>
      <c r="CR255" s="354"/>
      <c r="CS255" s="354"/>
      <c r="CT255" s="354"/>
      <c r="CU255" s="354"/>
      <c r="CV255" s="354"/>
      <c r="CW255" s="354"/>
      <c r="CX255" s="354"/>
      <c r="CY255" s="354"/>
      <c r="CZ255" s="354"/>
    </row>
    <row r="256" s="357" customFormat="true" ht="12.75" hidden="false" customHeight="false" outlineLevel="0" collapsed="false">
      <c r="A256" s="356" t="s">
        <v>511</v>
      </c>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6"/>
      <c r="AY256" s="356"/>
      <c r="AZ256" s="356"/>
      <c r="BA256" s="356"/>
      <c r="BB256" s="356"/>
      <c r="BC256" s="356"/>
      <c r="BD256" s="356"/>
      <c r="BE256" s="356"/>
      <c r="BF256" s="356"/>
      <c r="BG256" s="356"/>
      <c r="BH256" s="356"/>
      <c r="BI256" s="356"/>
      <c r="BJ256" s="356"/>
      <c r="BK256" s="356"/>
      <c r="BL256" s="356"/>
      <c r="BM256" s="356"/>
      <c r="BN256" s="356"/>
      <c r="BO256" s="356"/>
      <c r="BP256" s="356"/>
      <c r="BQ256" s="356"/>
      <c r="BR256" s="356"/>
      <c r="BS256" s="356"/>
      <c r="BT256" s="356"/>
      <c r="BU256" s="356"/>
      <c r="BV256" s="356"/>
      <c r="BW256" s="356"/>
      <c r="BX256" s="356"/>
      <c r="BY256" s="356"/>
      <c r="BZ256" s="356"/>
      <c r="CA256" s="356"/>
      <c r="CB256" s="356"/>
      <c r="CC256" s="356"/>
      <c r="CD256" s="356"/>
      <c r="CE256" s="356"/>
      <c r="CF256" s="356"/>
      <c r="CG256" s="356"/>
      <c r="CH256" s="356"/>
      <c r="CI256" s="356"/>
      <c r="CJ256" s="356"/>
      <c r="CK256" s="356"/>
      <c r="CL256" s="356"/>
      <c r="CM256" s="356"/>
      <c r="CN256" s="356"/>
      <c r="CO256" s="356"/>
      <c r="CP256" s="356"/>
      <c r="CQ256" s="356"/>
      <c r="CR256" s="356"/>
      <c r="CS256" s="356"/>
      <c r="CT256" s="356"/>
      <c r="CU256" s="356"/>
      <c r="CV256" s="356"/>
      <c r="CW256" s="356"/>
      <c r="CX256" s="356"/>
      <c r="CY256" s="356"/>
      <c r="CZ256" s="356"/>
    </row>
    <row r="257" s="362" customFormat="true" ht="15" hidden="false" customHeight="true" outlineLevel="0" collapsed="false">
      <c r="A257" s="358" t="s">
        <v>154</v>
      </c>
      <c r="B257" s="358"/>
      <c r="C257" s="358"/>
      <c r="D257" s="358"/>
      <c r="E257" s="358"/>
      <c r="F257" s="358"/>
      <c r="G257" s="358"/>
      <c r="H257" s="359" t="s">
        <v>567</v>
      </c>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63" t="n">
        <v>9</v>
      </c>
      <c r="AP257" s="363"/>
      <c r="AQ257" s="363"/>
      <c r="AR257" s="363"/>
      <c r="AS257" s="363"/>
      <c r="AT257" s="363"/>
      <c r="AU257" s="363"/>
      <c r="AV257" s="363"/>
      <c r="AW257" s="363"/>
      <c r="AX257" s="363"/>
      <c r="AY257" s="363"/>
      <c r="AZ257" s="363"/>
      <c r="BA257" s="363"/>
      <c r="BB257" s="363"/>
      <c r="BC257" s="363"/>
      <c r="BD257" s="363"/>
      <c r="BE257" s="363" t="n">
        <v>12</v>
      </c>
      <c r="BF257" s="363"/>
      <c r="BG257" s="363"/>
      <c r="BH257" s="363"/>
      <c r="BI257" s="363"/>
      <c r="BJ257" s="363"/>
      <c r="BK257" s="363"/>
      <c r="BL257" s="363"/>
      <c r="BM257" s="363"/>
      <c r="BN257" s="363"/>
      <c r="BO257" s="363"/>
      <c r="BP257" s="363"/>
      <c r="BQ257" s="363"/>
      <c r="BR257" s="363"/>
      <c r="BS257" s="363"/>
      <c r="BT257" s="363"/>
      <c r="BU257" s="361" t="n">
        <v>369</v>
      </c>
      <c r="BV257" s="361"/>
      <c r="BW257" s="361"/>
      <c r="BX257" s="361"/>
      <c r="BY257" s="361"/>
      <c r="BZ257" s="361"/>
      <c r="CA257" s="361"/>
      <c r="CB257" s="361"/>
      <c r="CC257" s="361"/>
      <c r="CD257" s="361"/>
      <c r="CE257" s="361"/>
      <c r="CF257" s="361"/>
      <c r="CG257" s="361"/>
      <c r="CH257" s="361"/>
      <c r="CI257" s="361"/>
      <c r="CJ257" s="361"/>
      <c r="CK257" s="361" t="n">
        <f aca="false">AO257*BE257*BU257</f>
        <v>39852</v>
      </c>
      <c r="CL257" s="361"/>
      <c r="CM257" s="361"/>
      <c r="CN257" s="361"/>
      <c r="CO257" s="361"/>
      <c r="CP257" s="361"/>
      <c r="CQ257" s="361"/>
      <c r="CR257" s="361"/>
      <c r="CS257" s="361"/>
      <c r="CT257" s="361"/>
      <c r="CU257" s="361"/>
      <c r="CV257" s="361"/>
      <c r="CW257" s="361"/>
      <c r="CX257" s="361"/>
      <c r="CY257" s="361"/>
      <c r="CZ257" s="361"/>
    </row>
    <row r="258" s="244" customFormat="true" ht="15.75" hidden="false" customHeight="true" outlineLevel="0" collapsed="false">
      <c r="A258" s="358" t="s">
        <v>155</v>
      </c>
      <c r="B258" s="358"/>
      <c r="C258" s="358"/>
      <c r="D258" s="358"/>
      <c r="E258" s="358"/>
      <c r="F258" s="358"/>
      <c r="G258" s="358"/>
      <c r="H258" s="359" t="s">
        <v>568</v>
      </c>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63" t="n">
        <v>9</v>
      </c>
      <c r="AP258" s="363"/>
      <c r="AQ258" s="363"/>
      <c r="AR258" s="363"/>
      <c r="AS258" s="363"/>
      <c r="AT258" s="363"/>
      <c r="AU258" s="363"/>
      <c r="AV258" s="363"/>
      <c r="AW258" s="363"/>
      <c r="AX258" s="363"/>
      <c r="AY258" s="363"/>
      <c r="AZ258" s="363"/>
      <c r="BA258" s="363"/>
      <c r="BB258" s="363"/>
      <c r="BC258" s="363"/>
      <c r="BD258" s="363"/>
      <c r="BE258" s="363" t="n">
        <v>12</v>
      </c>
      <c r="BF258" s="363"/>
      <c r="BG258" s="363"/>
      <c r="BH258" s="363"/>
      <c r="BI258" s="363"/>
      <c r="BJ258" s="363"/>
      <c r="BK258" s="363"/>
      <c r="BL258" s="363"/>
      <c r="BM258" s="363"/>
      <c r="BN258" s="363"/>
      <c r="BO258" s="363"/>
      <c r="BP258" s="363"/>
      <c r="BQ258" s="363"/>
      <c r="BR258" s="363"/>
      <c r="BS258" s="363"/>
      <c r="BT258" s="363"/>
      <c r="BU258" s="361" t="n">
        <v>310</v>
      </c>
      <c r="BV258" s="361"/>
      <c r="BW258" s="361"/>
      <c r="BX258" s="361"/>
      <c r="BY258" s="361"/>
      <c r="BZ258" s="361"/>
      <c r="CA258" s="361"/>
      <c r="CB258" s="361"/>
      <c r="CC258" s="361"/>
      <c r="CD258" s="361"/>
      <c r="CE258" s="361"/>
      <c r="CF258" s="361"/>
      <c r="CG258" s="361"/>
      <c r="CH258" s="361"/>
      <c r="CI258" s="361"/>
      <c r="CJ258" s="361"/>
      <c r="CK258" s="361" t="n">
        <f aca="false">AO258*BE258*BU258</f>
        <v>33480</v>
      </c>
      <c r="CL258" s="361"/>
      <c r="CM258" s="361"/>
      <c r="CN258" s="361"/>
      <c r="CO258" s="361"/>
      <c r="CP258" s="361"/>
      <c r="CQ258" s="361"/>
      <c r="CR258" s="361"/>
      <c r="CS258" s="361"/>
      <c r="CT258" s="361"/>
      <c r="CU258" s="361"/>
      <c r="CV258" s="361"/>
      <c r="CW258" s="361"/>
      <c r="CX258" s="361"/>
      <c r="CY258" s="361"/>
      <c r="CZ258" s="361"/>
    </row>
    <row r="259" s="244" customFormat="true" ht="14.25" hidden="true" customHeight="true" outlineLevel="0" collapsed="false">
      <c r="A259" s="358" t="s">
        <v>156</v>
      </c>
      <c r="B259" s="358"/>
      <c r="C259" s="358"/>
      <c r="D259" s="358"/>
      <c r="E259" s="358"/>
      <c r="F259" s="358"/>
      <c r="G259" s="358"/>
      <c r="H259" s="359" t="s">
        <v>569</v>
      </c>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63" t="n">
        <v>7</v>
      </c>
      <c r="AP259" s="363"/>
      <c r="AQ259" s="363"/>
      <c r="AR259" s="363"/>
      <c r="AS259" s="363"/>
      <c r="AT259" s="363"/>
      <c r="AU259" s="363"/>
      <c r="AV259" s="363"/>
      <c r="AW259" s="363"/>
      <c r="AX259" s="363"/>
      <c r="AY259" s="363"/>
      <c r="AZ259" s="363"/>
      <c r="BA259" s="363"/>
      <c r="BB259" s="363"/>
      <c r="BC259" s="363"/>
      <c r="BD259" s="363"/>
      <c r="BE259" s="363" t="n">
        <v>12</v>
      </c>
      <c r="BF259" s="363"/>
      <c r="BG259" s="363"/>
      <c r="BH259" s="363"/>
      <c r="BI259" s="363"/>
      <c r="BJ259" s="363"/>
      <c r="BK259" s="363"/>
      <c r="BL259" s="363"/>
      <c r="BM259" s="363"/>
      <c r="BN259" s="363"/>
      <c r="BO259" s="363"/>
      <c r="BP259" s="363"/>
      <c r="BQ259" s="363"/>
      <c r="BR259" s="363"/>
      <c r="BS259" s="363"/>
      <c r="BT259" s="363"/>
      <c r="BU259" s="361" t="n">
        <v>500</v>
      </c>
      <c r="BV259" s="361"/>
      <c r="BW259" s="361"/>
      <c r="BX259" s="361"/>
      <c r="BY259" s="361"/>
      <c r="BZ259" s="361"/>
      <c r="CA259" s="361"/>
      <c r="CB259" s="361"/>
      <c r="CC259" s="361"/>
      <c r="CD259" s="361"/>
      <c r="CE259" s="361"/>
      <c r="CF259" s="361"/>
      <c r="CG259" s="361"/>
      <c r="CH259" s="361"/>
      <c r="CI259" s="361"/>
      <c r="CJ259" s="361"/>
      <c r="CK259" s="361" t="n">
        <f aca="false">AO259*BE259*BU259</f>
        <v>42000</v>
      </c>
      <c r="CL259" s="361"/>
      <c r="CM259" s="361"/>
      <c r="CN259" s="361"/>
      <c r="CO259" s="361"/>
      <c r="CP259" s="361"/>
      <c r="CQ259" s="361"/>
      <c r="CR259" s="361"/>
      <c r="CS259" s="361"/>
      <c r="CT259" s="361"/>
      <c r="CU259" s="361"/>
      <c r="CV259" s="361"/>
      <c r="CW259" s="361"/>
      <c r="CX259" s="361"/>
      <c r="CY259" s="361"/>
      <c r="CZ259" s="361"/>
    </row>
    <row r="260" s="244" customFormat="true" ht="14.25" hidden="false" customHeight="true" outlineLevel="0" collapsed="false">
      <c r="A260" s="358" t="s">
        <v>157</v>
      </c>
      <c r="B260" s="358"/>
      <c r="C260" s="358"/>
      <c r="D260" s="358"/>
      <c r="E260" s="358"/>
      <c r="F260" s="358"/>
      <c r="G260" s="358"/>
      <c r="H260" s="359" t="s">
        <v>570</v>
      </c>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63" t="n">
        <v>1</v>
      </c>
      <c r="AP260" s="363"/>
      <c r="AQ260" s="363"/>
      <c r="AR260" s="363"/>
      <c r="AS260" s="363"/>
      <c r="AT260" s="363"/>
      <c r="AU260" s="363"/>
      <c r="AV260" s="363"/>
      <c r="AW260" s="363"/>
      <c r="AX260" s="363"/>
      <c r="AY260" s="363"/>
      <c r="AZ260" s="363"/>
      <c r="BA260" s="363"/>
      <c r="BB260" s="363"/>
      <c r="BC260" s="363"/>
      <c r="BD260" s="363"/>
      <c r="BE260" s="363" t="n">
        <v>12</v>
      </c>
      <c r="BF260" s="363"/>
      <c r="BG260" s="363"/>
      <c r="BH260" s="363"/>
      <c r="BI260" s="363"/>
      <c r="BJ260" s="363"/>
      <c r="BK260" s="363"/>
      <c r="BL260" s="363"/>
      <c r="BM260" s="363"/>
      <c r="BN260" s="363"/>
      <c r="BO260" s="363"/>
      <c r="BP260" s="363"/>
      <c r="BQ260" s="363"/>
      <c r="BR260" s="363"/>
      <c r="BS260" s="363"/>
      <c r="BT260" s="363"/>
      <c r="BU260" s="361" t="n">
        <v>1000</v>
      </c>
      <c r="BV260" s="361"/>
      <c r="BW260" s="361"/>
      <c r="BX260" s="361"/>
      <c r="BY260" s="361"/>
      <c r="BZ260" s="361"/>
      <c r="CA260" s="361"/>
      <c r="CB260" s="361"/>
      <c r="CC260" s="361"/>
      <c r="CD260" s="361"/>
      <c r="CE260" s="361"/>
      <c r="CF260" s="361"/>
      <c r="CG260" s="361"/>
      <c r="CH260" s="361"/>
      <c r="CI260" s="361"/>
      <c r="CJ260" s="361"/>
      <c r="CK260" s="361" t="n">
        <f aca="false">AO260*BE260*BU260</f>
        <v>12000</v>
      </c>
      <c r="CL260" s="361"/>
      <c r="CM260" s="361"/>
      <c r="CN260" s="361"/>
      <c r="CO260" s="361"/>
      <c r="CP260" s="361"/>
      <c r="CQ260" s="361"/>
      <c r="CR260" s="361"/>
      <c r="CS260" s="361"/>
      <c r="CT260" s="361"/>
      <c r="CU260" s="361"/>
      <c r="CV260" s="361"/>
      <c r="CW260" s="361"/>
      <c r="CX260" s="361"/>
      <c r="CY260" s="361"/>
      <c r="CZ260" s="361"/>
    </row>
    <row r="261" s="244" customFormat="true" ht="14.25" hidden="false" customHeight="true" outlineLevel="0" collapsed="false">
      <c r="A261" s="358" t="s">
        <v>158</v>
      </c>
      <c r="B261" s="358"/>
      <c r="C261" s="358"/>
      <c r="D261" s="358"/>
      <c r="E261" s="358"/>
      <c r="F261" s="358"/>
      <c r="G261" s="358"/>
      <c r="H261" s="359" t="s">
        <v>571</v>
      </c>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63" t="n">
        <v>1</v>
      </c>
      <c r="AP261" s="363"/>
      <c r="AQ261" s="363"/>
      <c r="AR261" s="363"/>
      <c r="AS261" s="363"/>
      <c r="AT261" s="363"/>
      <c r="AU261" s="363"/>
      <c r="AV261" s="363"/>
      <c r="AW261" s="363"/>
      <c r="AX261" s="363"/>
      <c r="AY261" s="363"/>
      <c r="AZ261" s="363"/>
      <c r="BA261" s="363"/>
      <c r="BB261" s="363"/>
      <c r="BC261" s="363"/>
      <c r="BD261" s="363"/>
      <c r="BE261" s="363" t="n">
        <v>12</v>
      </c>
      <c r="BF261" s="363"/>
      <c r="BG261" s="363"/>
      <c r="BH261" s="363"/>
      <c r="BI261" s="363"/>
      <c r="BJ261" s="363"/>
      <c r="BK261" s="363"/>
      <c r="BL261" s="363"/>
      <c r="BM261" s="363"/>
      <c r="BN261" s="363"/>
      <c r="BO261" s="363"/>
      <c r="BP261" s="363"/>
      <c r="BQ261" s="363"/>
      <c r="BR261" s="363"/>
      <c r="BS261" s="363"/>
      <c r="BT261" s="363"/>
      <c r="BU261" s="361" t="n">
        <v>24</v>
      </c>
      <c r="BV261" s="361"/>
      <c r="BW261" s="361"/>
      <c r="BX261" s="361"/>
      <c r="BY261" s="361"/>
      <c r="BZ261" s="361"/>
      <c r="CA261" s="361"/>
      <c r="CB261" s="361"/>
      <c r="CC261" s="361"/>
      <c r="CD261" s="361"/>
      <c r="CE261" s="361"/>
      <c r="CF261" s="361"/>
      <c r="CG261" s="361"/>
      <c r="CH261" s="361"/>
      <c r="CI261" s="361"/>
      <c r="CJ261" s="361"/>
      <c r="CK261" s="361" t="n">
        <f aca="false">AO261*BE261*BU261</f>
        <v>288</v>
      </c>
      <c r="CL261" s="361"/>
      <c r="CM261" s="361"/>
      <c r="CN261" s="361"/>
      <c r="CO261" s="361"/>
      <c r="CP261" s="361"/>
      <c r="CQ261" s="361"/>
      <c r="CR261" s="361"/>
      <c r="CS261" s="361"/>
      <c r="CT261" s="361"/>
      <c r="CU261" s="361"/>
      <c r="CV261" s="361"/>
      <c r="CW261" s="361"/>
      <c r="CX261" s="361"/>
      <c r="CY261" s="361"/>
      <c r="CZ261" s="361"/>
    </row>
    <row r="262" s="353" customFormat="true" ht="17.25" hidden="false" customHeight="true" outlineLevel="0" collapsed="false">
      <c r="A262" s="358" t="s">
        <v>159</v>
      </c>
      <c r="B262" s="358"/>
      <c r="C262" s="358"/>
      <c r="D262" s="358"/>
      <c r="E262" s="358"/>
      <c r="F262" s="358"/>
      <c r="G262" s="358"/>
      <c r="H262" s="359" t="s">
        <v>572</v>
      </c>
      <c r="I262" s="359"/>
      <c r="J262" s="359"/>
      <c r="K262" s="359"/>
      <c r="L262" s="359"/>
      <c r="M262" s="359"/>
      <c r="N262" s="359"/>
      <c r="O262" s="359"/>
      <c r="P262" s="359"/>
      <c r="Q262" s="359"/>
      <c r="R262" s="359"/>
      <c r="S262" s="359"/>
      <c r="T262" s="359"/>
      <c r="U262" s="359"/>
      <c r="V262" s="359"/>
      <c r="W262" s="359"/>
      <c r="X262" s="359"/>
      <c r="Y262" s="359"/>
      <c r="Z262" s="359"/>
      <c r="AA262" s="359"/>
      <c r="AB262" s="359"/>
      <c r="AC262" s="359"/>
      <c r="AD262" s="359"/>
      <c r="AE262" s="359"/>
      <c r="AF262" s="359"/>
      <c r="AG262" s="359"/>
      <c r="AH262" s="359"/>
      <c r="AI262" s="359"/>
      <c r="AJ262" s="359"/>
      <c r="AK262" s="359"/>
      <c r="AL262" s="359"/>
      <c r="AM262" s="359"/>
      <c r="AN262" s="359"/>
      <c r="AO262" s="363" t="n">
        <v>1</v>
      </c>
      <c r="AP262" s="363"/>
      <c r="AQ262" s="363"/>
      <c r="AR262" s="363"/>
      <c r="AS262" s="363"/>
      <c r="AT262" s="363"/>
      <c r="AU262" s="363"/>
      <c r="AV262" s="363"/>
      <c r="AW262" s="363"/>
      <c r="AX262" s="363"/>
      <c r="AY262" s="363"/>
      <c r="AZ262" s="363"/>
      <c r="BA262" s="363"/>
      <c r="BB262" s="363"/>
      <c r="BC262" s="363"/>
      <c r="BD262" s="363"/>
      <c r="BE262" s="363" t="n">
        <v>12</v>
      </c>
      <c r="BF262" s="363"/>
      <c r="BG262" s="363"/>
      <c r="BH262" s="363"/>
      <c r="BI262" s="363"/>
      <c r="BJ262" s="363"/>
      <c r="BK262" s="363"/>
      <c r="BL262" s="363"/>
      <c r="BM262" s="363"/>
      <c r="BN262" s="363"/>
      <c r="BO262" s="363"/>
      <c r="BP262" s="363"/>
      <c r="BQ262" s="363"/>
      <c r="BR262" s="363"/>
      <c r="BS262" s="363"/>
      <c r="BT262" s="363"/>
      <c r="BU262" s="361" t="n">
        <v>16500</v>
      </c>
      <c r="BV262" s="361"/>
      <c r="BW262" s="361"/>
      <c r="BX262" s="361"/>
      <c r="BY262" s="361"/>
      <c r="BZ262" s="361"/>
      <c r="CA262" s="361"/>
      <c r="CB262" s="361"/>
      <c r="CC262" s="361"/>
      <c r="CD262" s="361"/>
      <c r="CE262" s="361"/>
      <c r="CF262" s="361"/>
      <c r="CG262" s="361"/>
      <c r="CH262" s="361"/>
      <c r="CI262" s="361"/>
      <c r="CJ262" s="361"/>
      <c r="CK262" s="361" t="n">
        <f aca="false">AO262*BE262*BU262</f>
        <v>198000</v>
      </c>
      <c r="CL262" s="361"/>
      <c r="CM262" s="361"/>
      <c r="CN262" s="361"/>
      <c r="CO262" s="361"/>
      <c r="CP262" s="361"/>
      <c r="CQ262" s="361"/>
      <c r="CR262" s="361"/>
      <c r="CS262" s="361"/>
      <c r="CT262" s="361"/>
      <c r="CU262" s="361"/>
      <c r="CV262" s="361"/>
      <c r="CW262" s="361"/>
      <c r="CX262" s="361"/>
      <c r="CY262" s="361"/>
      <c r="CZ262" s="361"/>
    </row>
    <row r="263" s="355" customFormat="true" ht="12.75" hidden="false" customHeight="false" outlineLevel="0" collapsed="false">
      <c r="A263" s="387" t="s">
        <v>373</v>
      </c>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c r="Z263" s="387"/>
      <c r="AA263" s="387"/>
      <c r="AB263" s="387"/>
      <c r="AC263" s="387"/>
      <c r="AD263" s="387"/>
      <c r="AE263" s="387"/>
      <c r="AF263" s="387"/>
      <c r="AG263" s="387"/>
      <c r="AH263" s="387"/>
      <c r="AI263" s="387"/>
      <c r="AJ263" s="387"/>
      <c r="AK263" s="387"/>
      <c r="AL263" s="387"/>
      <c r="AM263" s="387"/>
      <c r="AN263" s="387"/>
      <c r="AO263" s="366" t="s">
        <v>164</v>
      </c>
      <c r="AP263" s="366"/>
      <c r="AQ263" s="366"/>
      <c r="AR263" s="366"/>
      <c r="AS263" s="366"/>
      <c r="AT263" s="366"/>
      <c r="AU263" s="366"/>
      <c r="AV263" s="366"/>
      <c r="AW263" s="366"/>
      <c r="AX263" s="366"/>
      <c r="AY263" s="366"/>
      <c r="AZ263" s="366"/>
      <c r="BA263" s="366"/>
      <c r="BB263" s="366"/>
      <c r="BC263" s="366"/>
      <c r="BD263" s="366"/>
      <c r="BE263" s="366" t="s">
        <v>164</v>
      </c>
      <c r="BF263" s="366"/>
      <c r="BG263" s="366"/>
      <c r="BH263" s="366"/>
      <c r="BI263" s="366"/>
      <c r="BJ263" s="366"/>
      <c r="BK263" s="366"/>
      <c r="BL263" s="366"/>
      <c r="BM263" s="366"/>
      <c r="BN263" s="366"/>
      <c r="BO263" s="366"/>
      <c r="BP263" s="366"/>
      <c r="BQ263" s="366"/>
      <c r="BR263" s="366"/>
      <c r="BS263" s="366"/>
      <c r="BT263" s="366"/>
      <c r="BU263" s="366" t="s">
        <v>164</v>
      </c>
      <c r="BV263" s="366"/>
      <c r="BW263" s="366"/>
      <c r="BX263" s="366"/>
      <c r="BY263" s="366"/>
      <c r="BZ263" s="366"/>
      <c r="CA263" s="366"/>
      <c r="CB263" s="366"/>
      <c r="CC263" s="366"/>
      <c r="CD263" s="366"/>
      <c r="CE263" s="366"/>
      <c r="CF263" s="366"/>
      <c r="CG263" s="366"/>
      <c r="CH263" s="366"/>
      <c r="CI263" s="366"/>
      <c r="CJ263" s="366"/>
      <c r="CK263" s="366" t="n">
        <f aca="false">SUM(CK257:CK262)</f>
        <v>325620</v>
      </c>
      <c r="CL263" s="366"/>
      <c r="CM263" s="366"/>
      <c r="CN263" s="366"/>
      <c r="CO263" s="366"/>
      <c r="CP263" s="366"/>
      <c r="CQ263" s="366"/>
      <c r="CR263" s="366"/>
      <c r="CS263" s="366"/>
      <c r="CT263" s="366"/>
      <c r="CU263" s="366"/>
      <c r="CV263" s="366"/>
      <c r="CW263" s="366"/>
      <c r="CX263" s="366"/>
      <c r="CY263" s="366"/>
      <c r="CZ263" s="366"/>
    </row>
    <row r="264" s="362" customFormat="true" ht="15" hidden="false" customHeight="true" outlineLevel="0" collapsed="false">
      <c r="A264" s="257"/>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351" t="n">
        <v>2027</v>
      </c>
      <c r="BI264" s="351"/>
      <c r="BJ264" s="351"/>
      <c r="BK264" s="351"/>
      <c r="BL264" s="351"/>
      <c r="BM264" s="351"/>
      <c r="BN264" s="351"/>
      <c r="BO264" s="351"/>
      <c r="BP264" s="351"/>
      <c r="BQ264" s="351"/>
      <c r="BR264" s="351"/>
      <c r="BS264" s="351"/>
      <c r="BT264" s="257"/>
      <c r="BU264" s="257"/>
      <c r="BV264" s="257"/>
      <c r="BW264" s="257"/>
      <c r="BX264" s="257"/>
      <c r="BY264" s="257"/>
      <c r="BZ264" s="257"/>
      <c r="CA264" s="257"/>
      <c r="CB264" s="257"/>
      <c r="CC264" s="257"/>
      <c r="CD264" s="257"/>
      <c r="CE264" s="257"/>
      <c r="CF264" s="257"/>
      <c r="CG264" s="257"/>
      <c r="CH264" s="257"/>
      <c r="CI264" s="257"/>
      <c r="CJ264" s="257"/>
      <c r="CK264" s="257"/>
      <c r="CL264" s="257"/>
      <c r="CM264" s="257"/>
      <c r="CN264" s="257"/>
      <c r="CO264" s="257"/>
      <c r="CP264" s="257"/>
      <c r="CQ264" s="257"/>
      <c r="CR264" s="257"/>
      <c r="CS264" s="257"/>
      <c r="CT264" s="257"/>
      <c r="CU264" s="257"/>
      <c r="CV264" s="257"/>
      <c r="CW264" s="257"/>
      <c r="CX264" s="257"/>
      <c r="CY264" s="257"/>
      <c r="CZ264" s="257"/>
    </row>
    <row r="265" s="362" customFormat="true" ht="33.75" hidden="false" customHeight="true" outlineLevel="0" collapsed="false">
      <c r="A265" s="301" t="s">
        <v>387</v>
      </c>
      <c r="B265" s="301"/>
      <c r="C265" s="301"/>
      <c r="D265" s="301"/>
      <c r="E265" s="301"/>
      <c r="F265" s="301"/>
      <c r="G265" s="301"/>
      <c r="H265" s="301" t="s">
        <v>563</v>
      </c>
      <c r="I265" s="301"/>
      <c r="J265" s="301"/>
      <c r="K265" s="301"/>
      <c r="L265" s="301"/>
      <c r="M265" s="301"/>
      <c r="N265" s="301"/>
      <c r="O265" s="301"/>
      <c r="P265" s="301"/>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c r="AM265" s="301"/>
      <c r="AN265" s="301"/>
      <c r="AO265" s="301" t="s">
        <v>564</v>
      </c>
      <c r="AP265" s="301"/>
      <c r="AQ265" s="301"/>
      <c r="AR265" s="301"/>
      <c r="AS265" s="301"/>
      <c r="AT265" s="301"/>
      <c r="AU265" s="301"/>
      <c r="AV265" s="301"/>
      <c r="AW265" s="301"/>
      <c r="AX265" s="301"/>
      <c r="AY265" s="301"/>
      <c r="AZ265" s="301"/>
      <c r="BA265" s="301"/>
      <c r="BB265" s="301"/>
      <c r="BC265" s="301"/>
      <c r="BD265" s="301"/>
      <c r="BE265" s="301" t="s">
        <v>565</v>
      </c>
      <c r="BF265" s="301"/>
      <c r="BG265" s="301"/>
      <c r="BH265" s="301"/>
      <c r="BI265" s="301"/>
      <c r="BJ265" s="301"/>
      <c r="BK265" s="301"/>
      <c r="BL265" s="301"/>
      <c r="BM265" s="301"/>
      <c r="BN265" s="301"/>
      <c r="BO265" s="301"/>
      <c r="BP265" s="301"/>
      <c r="BQ265" s="301"/>
      <c r="BR265" s="301"/>
      <c r="BS265" s="301"/>
      <c r="BT265" s="301"/>
      <c r="BU265" s="301" t="s">
        <v>566</v>
      </c>
      <c r="BV265" s="301"/>
      <c r="BW265" s="301"/>
      <c r="BX265" s="301"/>
      <c r="BY265" s="301"/>
      <c r="BZ265" s="301"/>
      <c r="CA265" s="301"/>
      <c r="CB265" s="301"/>
      <c r="CC265" s="301"/>
      <c r="CD265" s="301"/>
      <c r="CE265" s="301"/>
      <c r="CF265" s="301"/>
      <c r="CG265" s="301"/>
      <c r="CH265" s="301"/>
      <c r="CI265" s="301"/>
      <c r="CJ265" s="301"/>
      <c r="CK265" s="301" t="s">
        <v>510</v>
      </c>
      <c r="CL265" s="301"/>
      <c r="CM265" s="301"/>
      <c r="CN265" s="301"/>
      <c r="CO265" s="301"/>
      <c r="CP265" s="301"/>
      <c r="CQ265" s="301"/>
      <c r="CR265" s="301"/>
      <c r="CS265" s="301"/>
      <c r="CT265" s="301"/>
      <c r="CU265" s="301"/>
      <c r="CV265" s="301"/>
      <c r="CW265" s="301"/>
      <c r="CX265" s="301"/>
      <c r="CY265" s="301"/>
      <c r="CZ265" s="301"/>
    </row>
    <row r="266" s="362" customFormat="true" ht="27.75" hidden="true" customHeight="true" outlineLevel="0" collapsed="false">
      <c r="A266" s="354" t="n">
        <v>1</v>
      </c>
      <c r="B266" s="354"/>
      <c r="C266" s="354"/>
      <c r="D266" s="354"/>
      <c r="E266" s="354"/>
      <c r="F266" s="354"/>
      <c r="G266" s="354"/>
      <c r="H266" s="354" t="n">
        <v>2</v>
      </c>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t="n">
        <v>3</v>
      </c>
      <c r="AP266" s="354"/>
      <c r="AQ266" s="354"/>
      <c r="AR266" s="354"/>
      <c r="AS266" s="354"/>
      <c r="AT266" s="354"/>
      <c r="AU266" s="354"/>
      <c r="AV266" s="354"/>
      <c r="AW266" s="354"/>
      <c r="AX266" s="354"/>
      <c r="AY266" s="354"/>
      <c r="AZ266" s="354"/>
      <c r="BA266" s="354"/>
      <c r="BB266" s="354"/>
      <c r="BC266" s="354"/>
      <c r="BD266" s="354"/>
      <c r="BE266" s="354" t="n">
        <v>4</v>
      </c>
      <c r="BF266" s="354"/>
      <c r="BG266" s="354"/>
      <c r="BH266" s="354"/>
      <c r="BI266" s="354"/>
      <c r="BJ266" s="354"/>
      <c r="BK266" s="354"/>
      <c r="BL266" s="354"/>
      <c r="BM266" s="354"/>
      <c r="BN266" s="354"/>
      <c r="BO266" s="354"/>
      <c r="BP266" s="354"/>
      <c r="BQ266" s="354"/>
      <c r="BR266" s="354"/>
      <c r="BS266" s="354"/>
      <c r="BT266" s="354"/>
      <c r="BU266" s="354" t="n">
        <v>5</v>
      </c>
      <c r="BV266" s="354"/>
      <c r="BW266" s="354"/>
      <c r="BX266" s="354"/>
      <c r="BY266" s="354"/>
      <c r="BZ266" s="354"/>
      <c r="CA266" s="354"/>
      <c r="CB266" s="354"/>
      <c r="CC266" s="354"/>
      <c r="CD266" s="354"/>
      <c r="CE266" s="354"/>
      <c r="CF266" s="354"/>
      <c r="CG266" s="354"/>
      <c r="CH266" s="354"/>
      <c r="CI266" s="354"/>
      <c r="CJ266" s="354"/>
      <c r="CK266" s="354" t="n">
        <v>6</v>
      </c>
      <c r="CL266" s="354"/>
      <c r="CM266" s="354"/>
      <c r="CN266" s="354"/>
      <c r="CO266" s="354"/>
      <c r="CP266" s="354"/>
      <c r="CQ266" s="354"/>
      <c r="CR266" s="354"/>
      <c r="CS266" s="354"/>
      <c r="CT266" s="354"/>
      <c r="CU266" s="354"/>
      <c r="CV266" s="354"/>
      <c r="CW266" s="354"/>
      <c r="CX266" s="354"/>
      <c r="CY266" s="354"/>
      <c r="CZ266" s="354"/>
    </row>
    <row r="267" s="357" customFormat="true" ht="15" hidden="false" customHeight="true" outlineLevel="0" collapsed="false">
      <c r="A267" s="356" t="s">
        <v>511</v>
      </c>
      <c r="B267" s="356"/>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6"/>
      <c r="BS267" s="356"/>
      <c r="BT267" s="356"/>
      <c r="BU267" s="356"/>
      <c r="BV267" s="356"/>
      <c r="BW267" s="356"/>
      <c r="BX267" s="356"/>
      <c r="BY267" s="356"/>
      <c r="BZ267" s="356"/>
      <c r="CA267" s="356"/>
      <c r="CB267" s="356"/>
      <c r="CC267" s="356"/>
      <c r="CD267" s="356"/>
      <c r="CE267" s="356"/>
      <c r="CF267" s="356"/>
      <c r="CG267" s="356"/>
      <c r="CH267" s="356"/>
      <c r="CI267" s="356"/>
      <c r="CJ267" s="356"/>
      <c r="CK267" s="356"/>
      <c r="CL267" s="356"/>
      <c r="CM267" s="356"/>
      <c r="CN267" s="356"/>
      <c r="CO267" s="356"/>
      <c r="CP267" s="356"/>
      <c r="CQ267" s="356"/>
      <c r="CR267" s="356"/>
      <c r="CS267" s="356"/>
      <c r="CT267" s="356"/>
      <c r="CU267" s="356"/>
      <c r="CV267" s="356"/>
      <c r="CW267" s="356"/>
      <c r="CX267" s="356"/>
      <c r="CY267" s="356"/>
      <c r="CZ267" s="356"/>
    </row>
    <row r="268" s="357" customFormat="true" ht="15" hidden="false" customHeight="true" outlineLevel="0" collapsed="false">
      <c r="A268" s="358" t="s">
        <v>154</v>
      </c>
      <c r="B268" s="358"/>
      <c r="C268" s="358"/>
      <c r="D268" s="358"/>
      <c r="E268" s="358"/>
      <c r="F268" s="358"/>
      <c r="G268" s="358"/>
      <c r="H268" s="359" t="s">
        <v>567</v>
      </c>
      <c r="I268" s="359"/>
      <c r="J268" s="359"/>
      <c r="K268" s="359"/>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c r="AJ268" s="359"/>
      <c r="AK268" s="359"/>
      <c r="AL268" s="359"/>
      <c r="AM268" s="359"/>
      <c r="AN268" s="359"/>
      <c r="AO268" s="363" t="n">
        <v>9</v>
      </c>
      <c r="AP268" s="363"/>
      <c r="AQ268" s="363"/>
      <c r="AR268" s="363"/>
      <c r="AS268" s="363"/>
      <c r="AT268" s="363"/>
      <c r="AU268" s="363"/>
      <c r="AV268" s="363"/>
      <c r="AW268" s="363"/>
      <c r="AX268" s="363"/>
      <c r="AY268" s="363"/>
      <c r="AZ268" s="363"/>
      <c r="BA268" s="363"/>
      <c r="BB268" s="363"/>
      <c r="BC268" s="363"/>
      <c r="BD268" s="363"/>
      <c r="BE268" s="363" t="n">
        <v>12</v>
      </c>
      <c r="BF268" s="363"/>
      <c r="BG268" s="363"/>
      <c r="BH268" s="363"/>
      <c r="BI268" s="363"/>
      <c r="BJ268" s="363"/>
      <c r="BK268" s="363"/>
      <c r="BL268" s="363"/>
      <c r="BM268" s="363"/>
      <c r="BN268" s="363"/>
      <c r="BO268" s="363"/>
      <c r="BP268" s="363"/>
      <c r="BQ268" s="363"/>
      <c r="BR268" s="363"/>
      <c r="BS268" s="363"/>
      <c r="BT268" s="363"/>
      <c r="BU268" s="361" t="n">
        <v>369</v>
      </c>
      <c r="BV268" s="361"/>
      <c r="BW268" s="361"/>
      <c r="BX268" s="361"/>
      <c r="BY268" s="361"/>
      <c r="BZ268" s="361"/>
      <c r="CA268" s="361"/>
      <c r="CB268" s="361"/>
      <c r="CC268" s="361"/>
      <c r="CD268" s="361"/>
      <c r="CE268" s="361"/>
      <c r="CF268" s="361"/>
      <c r="CG268" s="361"/>
      <c r="CH268" s="361"/>
      <c r="CI268" s="361"/>
      <c r="CJ268" s="361"/>
      <c r="CK268" s="361" t="n">
        <f aca="false">AO268*BE268*BU268</f>
        <v>39852</v>
      </c>
      <c r="CL268" s="361"/>
      <c r="CM268" s="361"/>
      <c r="CN268" s="361"/>
      <c r="CO268" s="361"/>
      <c r="CP268" s="361"/>
      <c r="CQ268" s="361"/>
      <c r="CR268" s="361"/>
      <c r="CS268" s="361"/>
      <c r="CT268" s="361"/>
      <c r="CU268" s="361"/>
      <c r="CV268" s="361"/>
      <c r="CW268" s="361"/>
      <c r="CX268" s="361"/>
      <c r="CY268" s="361"/>
      <c r="CZ268" s="361"/>
    </row>
    <row r="269" s="353" customFormat="true" ht="20.25" hidden="false" customHeight="true" outlineLevel="0" collapsed="false">
      <c r="A269" s="358" t="s">
        <v>155</v>
      </c>
      <c r="B269" s="358"/>
      <c r="C269" s="358"/>
      <c r="D269" s="358"/>
      <c r="E269" s="358"/>
      <c r="F269" s="358"/>
      <c r="G269" s="358"/>
      <c r="H269" s="359" t="s">
        <v>568</v>
      </c>
      <c r="I269" s="359"/>
      <c r="J269" s="359"/>
      <c r="K269" s="359"/>
      <c r="L269" s="359"/>
      <c r="M269" s="359"/>
      <c r="N269" s="359"/>
      <c r="O269" s="359"/>
      <c r="P269" s="359"/>
      <c r="Q269" s="359"/>
      <c r="R269" s="359"/>
      <c r="S269" s="359"/>
      <c r="T269" s="359"/>
      <c r="U269" s="359"/>
      <c r="V269" s="359"/>
      <c r="W269" s="359"/>
      <c r="X269" s="359"/>
      <c r="Y269" s="359"/>
      <c r="Z269" s="359"/>
      <c r="AA269" s="359"/>
      <c r="AB269" s="359"/>
      <c r="AC269" s="359"/>
      <c r="AD269" s="359"/>
      <c r="AE269" s="359"/>
      <c r="AF269" s="359"/>
      <c r="AG269" s="359"/>
      <c r="AH269" s="359"/>
      <c r="AI269" s="359"/>
      <c r="AJ269" s="359"/>
      <c r="AK269" s="359"/>
      <c r="AL269" s="359"/>
      <c r="AM269" s="359"/>
      <c r="AN269" s="359"/>
      <c r="AO269" s="363" t="n">
        <v>9</v>
      </c>
      <c r="AP269" s="363"/>
      <c r="AQ269" s="363"/>
      <c r="AR269" s="363"/>
      <c r="AS269" s="363"/>
      <c r="AT269" s="363"/>
      <c r="AU269" s="363"/>
      <c r="AV269" s="363"/>
      <c r="AW269" s="363"/>
      <c r="AX269" s="363"/>
      <c r="AY269" s="363"/>
      <c r="AZ269" s="363"/>
      <c r="BA269" s="363"/>
      <c r="BB269" s="363"/>
      <c r="BC269" s="363"/>
      <c r="BD269" s="363"/>
      <c r="BE269" s="363" t="n">
        <v>12</v>
      </c>
      <c r="BF269" s="363"/>
      <c r="BG269" s="363"/>
      <c r="BH269" s="363"/>
      <c r="BI269" s="363"/>
      <c r="BJ269" s="363"/>
      <c r="BK269" s="363"/>
      <c r="BL269" s="363"/>
      <c r="BM269" s="363"/>
      <c r="BN269" s="363"/>
      <c r="BO269" s="363"/>
      <c r="BP269" s="363"/>
      <c r="BQ269" s="363"/>
      <c r="BR269" s="363"/>
      <c r="BS269" s="363"/>
      <c r="BT269" s="363"/>
      <c r="BU269" s="361" t="n">
        <v>310</v>
      </c>
      <c r="BV269" s="361"/>
      <c r="BW269" s="361"/>
      <c r="BX269" s="361"/>
      <c r="BY269" s="361"/>
      <c r="BZ269" s="361"/>
      <c r="CA269" s="361"/>
      <c r="CB269" s="361"/>
      <c r="CC269" s="361"/>
      <c r="CD269" s="361"/>
      <c r="CE269" s="361"/>
      <c r="CF269" s="361"/>
      <c r="CG269" s="361"/>
      <c r="CH269" s="361"/>
      <c r="CI269" s="361"/>
      <c r="CJ269" s="361"/>
      <c r="CK269" s="361" t="n">
        <f aca="false">AO269*BE269*BU269</f>
        <v>33480</v>
      </c>
      <c r="CL269" s="361"/>
      <c r="CM269" s="361"/>
      <c r="CN269" s="361"/>
      <c r="CO269" s="361"/>
      <c r="CP269" s="361"/>
      <c r="CQ269" s="361"/>
      <c r="CR269" s="361"/>
      <c r="CS269" s="361"/>
      <c r="CT269" s="361"/>
      <c r="CU269" s="361"/>
      <c r="CV269" s="361"/>
      <c r="CW269" s="361"/>
      <c r="CX269" s="361"/>
      <c r="CY269" s="361"/>
      <c r="CZ269" s="361"/>
    </row>
    <row r="270" s="355" customFormat="true" ht="12.75" hidden="false" customHeight="true" outlineLevel="0" collapsed="false">
      <c r="A270" s="358" t="s">
        <v>156</v>
      </c>
      <c r="B270" s="358"/>
      <c r="C270" s="358"/>
      <c r="D270" s="358"/>
      <c r="E270" s="358"/>
      <c r="F270" s="358"/>
      <c r="G270" s="358"/>
      <c r="H270" s="359" t="s">
        <v>569</v>
      </c>
      <c r="I270" s="359"/>
      <c r="J270" s="359"/>
      <c r="K270" s="359"/>
      <c r="L270" s="359"/>
      <c r="M270" s="359"/>
      <c r="N270" s="359"/>
      <c r="O270" s="359"/>
      <c r="P270" s="359"/>
      <c r="Q270" s="359"/>
      <c r="R270" s="359"/>
      <c r="S270" s="359"/>
      <c r="T270" s="359"/>
      <c r="U270" s="359"/>
      <c r="V270" s="359"/>
      <c r="W270" s="359"/>
      <c r="X270" s="359"/>
      <c r="Y270" s="359"/>
      <c r="Z270" s="359"/>
      <c r="AA270" s="359"/>
      <c r="AB270" s="359"/>
      <c r="AC270" s="359"/>
      <c r="AD270" s="359"/>
      <c r="AE270" s="359"/>
      <c r="AF270" s="359"/>
      <c r="AG270" s="359"/>
      <c r="AH270" s="359"/>
      <c r="AI270" s="359"/>
      <c r="AJ270" s="359"/>
      <c r="AK270" s="359"/>
      <c r="AL270" s="359"/>
      <c r="AM270" s="359"/>
      <c r="AN270" s="359"/>
      <c r="AO270" s="363" t="n">
        <v>7</v>
      </c>
      <c r="AP270" s="363"/>
      <c r="AQ270" s="363"/>
      <c r="AR270" s="363"/>
      <c r="AS270" s="363"/>
      <c r="AT270" s="363"/>
      <c r="AU270" s="363"/>
      <c r="AV270" s="363"/>
      <c r="AW270" s="363"/>
      <c r="AX270" s="363"/>
      <c r="AY270" s="363"/>
      <c r="AZ270" s="363"/>
      <c r="BA270" s="363"/>
      <c r="BB270" s="363"/>
      <c r="BC270" s="363"/>
      <c r="BD270" s="363"/>
      <c r="BE270" s="363" t="n">
        <v>12</v>
      </c>
      <c r="BF270" s="363"/>
      <c r="BG270" s="363"/>
      <c r="BH270" s="363"/>
      <c r="BI270" s="363"/>
      <c r="BJ270" s="363"/>
      <c r="BK270" s="363"/>
      <c r="BL270" s="363"/>
      <c r="BM270" s="363"/>
      <c r="BN270" s="363"/>
      <c r="BO270" s="363"/>
      <c r="BP270" s="363"/>
      <c r="BQ270" s="363"/>
      <c r="BR270" s="363"/>
      <c r="BS270" s="363"/>
      <c r="BT270" s="363"/>
      <c r="BU270" s="361" t="n">
        <v>500</v>
      </c>
      <c r="BV270" s="361"/>
      <c r="BW270" s="361"/>
      <c r="BX270" s="361"/>
      <c r="BY270" s="361"/>
      <c r="BZ270" s="361"/>
      <c r="CA270" s="361"/>
      <c r="CB270" s="361"/>
      <c r="CC270" s="361"/>
      <c r="CD270" s="361"/>
      <c r="CE270" s="361"/>
      <c r="CF270" s="361"/>
      <c r="CG270" s="361"/>
      <c r="CH270" s="361"/>
      <c r="CI270" s="361"/>
      <c r="CJ270" s="361"/>
      <c r="CK270" s="361" t="n">
        <f aca="false">AO270*BE270*BU270</f>
        <v>42000</v>
      </c>
      <c r="CL270" s="361"/>
      <c r="CM270" s="361"/>
      <c r="CN270" s="361"/>
      <c r="CO270" s="361"/>
      <c r="CP270" s="361"/>
      <c r="CQ270" s="361"/>
      <c r="CR270" s="361"/>
      <c r="CS270" s="361"/>
      <c r="CT270" s="361"/>
      <c r="CU270" s="361"/>
      <c r="CV270" s="361"/>
      <c r="CW270" s="361"/>
      <c r="CX270" s="361"/>
      <c r="CY270" s="361"/>
      <c r="CZ270" s="361"/>
    </row>
    <row r="271" s="362" customFormat="true" ht="15" hidden="false" customHeight="true" outlineLevel="0" collapsed="false">
      <c r="A271" s="358" t="s">
        <v>157</v>
      </c>
      <c r="B271" s="358"/>
      <c r="C271" s="358"/>
      <c r="D271" s="358"/>
      <c r="E271" s="358"/>
      <c r="F271" s="358"/>
      <c r="G271" s="358"/>
      <c r="H271" s="359" t="s">
        <v>570</v>
      </c>
      <c r="I271" s="359"/>
      <c r="J271" s="359"/>
      <c r="K271" s="359"/>
      <c r="L271" s="359"/>
      <c r="M271" s="359"/>
      <c r="N271" s="359"/>
      <c r="O271" s="359"/>
      <c r="P271" s="359"/>
      <c r="Q271" s="359"/>
      <c r="R271" s="359"/>
      <c r="S271" s="359"/>
      <c r="T271" s="359"/>
      <c r="U271" s="359"/>
      <c r="V271" s="359"/>
      <c r="W271" s="359"/>
      <c r="X271" s="359"/>
      <c r="Y271" s="359"/>
      <c r="Z271" s="359"/>
      <c r="AA271" s="359"/>
      <c r="AB271" s="359"/>
      <c r="AC271" s="359"/>
      <c r="AD271" s="359"/>
      <c r="AE271" s="359"/>
      <c r="AF271" s="359"/>
      <c r="AG271" s="359"/>
      <c r="AH271" s="359"/>
      <c r="AI271" s="359"/>
      <c r="AJ271" s="359"/>
      <c r="AK271" s="359"/>
      <c r="AL271" s="359"/>
      <c r="AM271" s="359"/>
      <c r="AN271" s="359"/>
      <c r="AO271" s="363" t="n">
        <v>1</v>
      </c>
      <c r="AP271" s="363"/>
      <c r="AQ271" s="363"/>
      <c r="AR271" s="363"/>
      <c r="AS271" s="363"/>
      <c r="AT271" s="363"/>
      <c r="AU271" s="363"/>
      <c r="AV271" s="363"/>
      <c r="AW271" s="363"/>
      <c r="AX271" s="363"/>
      <c r="AY271" s="363"/>
      <c r="AZ271" s="363"/>
      <c r="BA271" s="363"/>
      <c r="BB271" s="363"/>
      <c r="BC271" s="363"/>
      <c r="BD271" s="363"/>
      <c r="BE271" s="363" t="n">
        <v>12</v>
      </c>
      <c r="BF271" s="363"/>
      <c r="BG271" s="363"/>
      <c r="BH271" s="363"/>
      <c r="BI271" s="363"/>
      <c r="BJ271" s="363"/>
      <c r="BK271" s="363"/>
      <c r="BL271" s="363"/>
      <c r="BM271" s="363"/>
      <c r="BN271" s="363"/>
      <c r="BO271" s="363"/>
      <c r="BP271" s="363"/>
      <c r="BQ271" s="363"/>
      <c r="BR271" s="363"/>
      <c r="BS271" s="363"/>
      <c r="BT271" s="363"/>
      <c r="BU271" s="361" t="n">
        <v>1000</v>
      </c>
      <c r="BV271" s="361"/>
      <c r="BW271" s="361"/>
      <c r="BX271" s="361"/>
      <c r="BY271" s="361"/>
      <c r="BZ271" s="361"/>
      <c r="CA271" s="361"/>
      <c r="CB271" s="361"/>
      <c r="CC271" s="361"/>
      <c r="CD271" s="361"/>
      <c r="CE271" s="361"/>
      <c r="CF271" s="361"/>
      <c r="CG271" s="361"/>
      <c r="CH271" s="361"/>
      <c r="CI271" s="361"/>
      <c r="CJ271" s="361"/>
      <c r="CK271" s="361" t="n">
        <f aca="false">AO271*BE271*BU271</f>
        <v>12000</v>
      </c>
      <c r="CL271" s="361"/>
      <c r="CM271" s="361"/>
      <c r="CN271" s="361"/>
      <c r="CO271" s="361"/>
      <c r="CP271" s="361"/>
      <c r="CQ271" s="361"/>
      <c r="CR271" s="361"/>
      <c r="CS271" s="361"/>
      <c r="CT271" s="361"/>
      <c r="CU271" s="361"/>
      <c r="CV271" s="361"/>
      <c r="CW271" s="361"/>
      <c r="CX271" s="361"/>
      <c r="CY271" s="361"/>
      <c r="CZ271" s="361"/>
    </row>
    <row r="272" s="362" customFormat="true" ht="15" hidden="false" customHeight="true" outlineLevel="0" collapsed="false">
      <c r="A272" s="358" t="s">
        <v>158</v>
      </c>
      <c r="B272" s="358"/>
      <c r="C272" s="358"/>
      <c r="D272" s="358"/>
      <c r="E272" s="358"/>
      <c r="F272" s="358"/>
      <c r="G272" s="358"/>
      <c r="H272" s="359" t="s">
        <v>571</v>
      </c>
      <c r="I272" s="359"/>
      <c r="J272" s="359"/>
      <c r="K272" s="359"/>
      <c r="L272" s="359"/>
      <c r="M272" s="359"/>
      <c r="N272" s="359"/>
      <c r="O272" s="359"/>
      <c r="P272" s="359"/>
      <c r="Q272" s="359"/>
      <c r="R272" s="359"/>
      <c r="S272" s="359"/>
      <c r="T272" s="359"/>
      <c r="U272" s="359"/>
      <c r="V272" s="359"/>
      <c r="W272" s="359"/>
      <c r="X272" s="359"/>
      <c r="Y272" s="359"/>
      <c r="Z272" s="359"/>
      <c r="AA272" s="359"/>
      <c r="AB272" s="359"/>
      <c r="AC272" s="359"/>
      <c r="AD272" s="359"/>
      <c r="AE272" s="359"/>
      <c r="AF272" s="359"/>
      <c r="AG272" s="359"/>
      <c r="AH272" s="359"/>
      <c r="AI272" s="359"/>
      <c r="AJ272" s="359"/>
      <c r="AK272" s="359"/>
      <c r="AL272" s="359"/>
      <c r="AM272" s="359"/>
      <c r="AN272" s="359"/>
      <c r="AO272" s="363" t="n">
        <v>1</v>
      </c>
      <c r="AP272" s="363"/>
      <c r="AQ272" s="363"/>
      <c r="AR272" s="363"/>
      <c r="AS272" s="363"/>
      <c r="AT272" s="363"/>
      <c r="AU272" s="363"/>
      <c r="AV272" s="363"/>
      <c r="AW272" s="363"/>
      <c r="AX272" s="363"/>
      <c r="AY272" s="363"/>
      <c r="AZ272" s="363"/>
      <c r="BA272" s="363"/>
      <c r="BB272" s="363"/>
      <c r="BC272" s="363"/>
      <c r="BD272" s="363"/>
      <c r="BE272" s="363" t="n">
        <v>12</v>
      </c>
      <c r="BF272" s="363"/>
      <c r="BG272" s="363"/>
      <c r="BH272" s="363"/>
      <c r="BI272" s="363"/>
      <c r="BJ272" s="363"/>
      <c r="BK272" s="363"/>
      <c r="BL272" s="363"/>
      <c r="BM272" s="363"/>
      <c r="BN272" s="363"/>
      <c r="BO272" s="363"/>
      <c r="BP272" s="363"/>
      <c r="BQ272" s="363"/>
      <c r="BR272" s="363"/>
      <c r="BS272" s="363"/>
      <c r="BT272" s="363"/>
      <c r="BU272" s="361" t="n">
        <v>24</v>
      </c>
      <c r="BV272" s="361"/>
      <c r="BW272" s="361"/>
      <c r="BX272" s="361"/>
      <c r="BY272" s="361"/>
      <c r="BZ272" s="361"/>
      <c r="CA272" s="361"/>
      <c r="CB272" s="361"/>
      <c r="CC272" s="361"/>
      <c r="CD272" s="361"/>
      <c r="CE272" s="361"/>
      <c r="CF272" s="361"/>
      <c r="CG272" s="361"/>
      <c r="CH272" s="361"/>
      <c r="CI272" s="361"/>
      <c r="CJ272" s="361"/>
      <c r="CK272" s="361" t="n">
        <f aca="false">AO272*BE272*BU272</f>
        <v>288</v>
      </c>
      <c r="CL272" s="361"/>
      <c r="CM272" s="361"/>
      <c r="CN272" s="361"/>
      <c r="CO272" s="361"/>
      <c r="CP272" s="361"/>
      <c r="CQ272" s="361"/>
      <c r="CR272" s="361"/>
      <c r="CS272" s="361"/>
      <c r="CT272" s="361"/>
      <c r="CU272" s="361"/>
      <c r="CV272" s="361"/>
      <c r="CW272" s="361"/>
      <c r="CX272" s="361"/>
      <c r="CY272" s="361"/>
      <c r="CZ272" s="361"/>
    </row>
    <row r="273" s="362" customFormat="true" ht="27.75" hidden="true" customHeight="true" outlineLevel="0" collapsed="false">
      <c r="A273" s="358" t="s">
        <v>159</v>
      </c>
      <c r="B273" s="358"/>
      <c r="C273" s="358"/>
      <c r="D273" s="358"/>
      <c r="E273" s="358"/>
      <c r="F273" s="358"/>
      <c r="G273" s="358"/>
      <c r="H273" s="359" t="s">
        <v>572</v>
      </c>
      <c r="I273" s="359"/>
      <c r="J273" s="359"/>
      <c r="K273" s="359"/>
      <c r="L273" s="359"/>
      <c r="M273" s="359"/>
      <c r="N273" s="359"/>
      <c r="O273" s="359"/>
      <c r="P273" s="359"/>
      <c r="Q273" s="359"/>
      <c r="R273" s="359"/>
      <c r="S273" s="359"/>
      <c r="T273" s="359"/>
      <c r="U273" s="359"/>
      <c r="V273" s="359"/>
      <c r="W273" s="359"/>
      <c r="X273" s="359"/>
      <c r="Y273" s="359"/>
      <c r="Z273" s="359"/>
      <c r="AA273" s="359"/>
      <c r="AB273" s="359"/>
      <c r="AC273" s="359"/>
      <c r="AD273" s="359"/>
      <c r="AE273" s="359"/>
      <c r="AF273" s="359"/>
      <c r="AG273" s="359"/>
      <c r="AH273" s="359"/>
      <c r="AI273" s="359"/>
      <c r="AJ273" s="359"/>
      <c r="AK273" s="359"/>
      <c r="AL273" s="359"/>
      <c r="AM273" s="359"/>
      <c r="AN273" s="359"/>
      <c r="AO273" s="363" t="n">
        <v>1</v>
      </c>
      <c r="AP273" s="363"/>
      <c r="AQ273" s="363"/>
      <c r="AR273" s="363"/>
      <c r="AS273" s="363"/>
      <c r="AT273" s="363"/>
      <c r="AU273" s="363"/>
      <c r="AV273" s="363"/>
      <c r="AW273" s="363"/>
      <c r="AX273" s="363"/>
      <c r="AY273" s="363"/>
      <c r="AZ273" s="363"/>
      <c r="BA273" s="363"/>
      <c r="BB273" s="363"/>
      <c r="BC273" s="363"/>
      <c r="BD273" s="363"/>
      <c r="BE273" s="363" t="n">
        <v>12</v>
      </c>
      <c r="BF273" s="363"/>
      <c r="BG273" s="363"/>
      <c r="BH273" s="363"/>
      <c r="BI273" s="363"/>
      <c r="BJ273" s="363"/>
      <c r="BK273" s="363"/>
      <c r="BL273" s="363"/>
      <c r="BM273" s="363"/>
      <c r="BN273" s="363"/>
      <c r="BO273" s="363"/>
      <c r="BP273" s="363"/>
      <c r="BQ273" s="363"/>
      <c r="BR273" s="363"/>
      <c r="BS273" s="363"/>
      <c r="BT273" s="363"/>
      <c r="BU273" s="361" t="n">
        <v>16500</v>
      </c>
      <c r="BV273" s="361"/>
      <c r="BW273" s="361"/>
      <c r="BX273" s="361"/>
      <c r="BY273" s="361"/>
      <c r="BZ273" s="361"/>
      <c r="CA273" s="361"/>
      <c r="CB273" s="361"/>
      <c r="CC273" s="361"/>
      <c r="CD273" s="361"/>
      <c r="CE273" s="361"/>
      <c r="CF273" s="361"/>
      <c r="CG273" s="361"/>
      <c r="CH273" s="361"/>
      <c r="CI273" s="361"/>
      <c r="CJ273" s="361"/>
      <c r="CK273" s="361" t="n">
        <f aca="false">AO273*BE273*BU273</f>
        <v>198000</v>
      </c>
      <c r="CL273" s="361"/>
      <c r="CM273" s="361"/>
      <c r="CN273" s="361"/>
      <c r="CO273" s="361"/>
      <c r="CP273" s="361"/>
      <c r="CQ273" s="361"/>
      <c r="CR273" s="361"/>
      <c r="CS273" s="361"/>
      <c r="CT273" s="361"/>
      <c r="CU273" s="361"/>
      <c r="CV273" s="361"/>
      <c r="CW273" s="361"/>
      <c r="CX273" s="361"/>
      <c r="CY273" s="361"/>
      <c r="CZ273" s="361"/>
    </row>
    <row r="274" s="362" customFormat="true" ht="15" hidden="false" customHeight="true" outlineLevel="0" collapsed="false">
      <c r="A274" s="387" t="s">
        <v>373</v>
      </c>
      <c r="B274" s="38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c r="AA274" s="387"/>
      <c r="AB274" s="387"/>
      <c r="AC274" s="387"/>
      <c r="AD274" s="387"/>
      <c r="AE274" s="387"/>
      <c r="AF274" s="387"/>
      <c r="AG274" s="387"/>
      <c r="AH274" s="387"/>
      <c r="AI274" s="387"/>
      <c r="AJ274" s="387"/>
      <c r="AK274" s="387"/>
      <c r="AL274" s="387"/>
      <c r="AM274" s="387"/>
      <c r="AN274" s="387"/>
      <c r="AO274" s="366" t="s">
        <v>164</v>
      </c>
      <c r="AP274" s="366"/>
      <c r="AQ274" s="366"/>
      <c r="AR274" s="366"/>
      <c r="AS274" s="366"/>
      <c r="AT274" s="366"/>
      <c r="AU274" s="366"/>
      <c r="AV274" s="366"/>
      <c r="AW274" s="366"/>
      <c r="AX274" s="366"/>
      <c r="AY274" s="366"/>
      <c r="AZ274" s="366"/>
      <c r="BA274" s="366"/>
      <c r="BB274" s="366"/>
      <c r="BC274" s="366"/>
      <c r="BD274" s="366"/>
      <c r="BE274" s="366" t="s">
        <v>164</v>
      </c>
      <c r="BF274" s="366"/>
      <c r="BG274" s="366"/>
      <c r="BH274" s="366"/>
      <c r="BI274" s="366"/>
      <c r="BJ274" s="366"/>
      <c r="BK274" s="366"/>
      <c r="BL274" s="366"/>
      <c r="BM274" s="366"/>
      <c r="BN274" s="366"/>
      <c r="BO274" s="366"/>
      <c r="BP274" s="366"/>
      <c r="BQ274" s="366"/>
      <c r="BR274" s="366"/>
      <c r="BS274" s="366"/>
      <c r="BT274" s="366"/>
      <c r="BU274" s="366" t="s">
        <v>164</v>
      </c>
      <c r="BV274" s="366"/>
      <c r="BW274" s="366"/>
      <c r="BX274" s="366"/>
      <c r="BY274" s="366"/>
      <c r="BZ274" s="366"/>
      <c r="CA274" s="366"/>
      <c r="CB274" s="366"/>
      <c r="CC274" s="366"/>
      <c r="CD274" s="366"/>
      <c r="CE274" s="366"/>
      <c r="CF274" s="366"/>
      <c r="CG274" s="366"/>
      <c r="CH274" s="366"/>
      <c r="CI274" s="366"/>
      <c r="CJ274" s="366"/>
      <c r="CK274" s="366" t="n">
        <f aca="false">SUM(CK268:CK273)</f>
        <v>325620</v>
      </c>
      <c r="CL274" s="366"/>
      <c r="CM274" s="366"/>
      <c r="CN274" s="366"/>
      <c r="CO274" s="366"/>
      <c r="CP274" s="366"/>
      <c r="CQ274" s="366"/>
      <c r="CR274" s="366"/>
      <c r="CS274" s="366"/>
      <c r="CT274" s="366"/>
      <c r="CU274" s="366"/>
      <c r="CV274" s="366"/>
      <c r="CW274" s="366"/>
      <c r="CX274" s="366"/>
      <c r="CY274" s="366"/>
      <c r="CZ274" s="366"/>
    </row>
    <row r="275" s="353" customFormat="true" ht="17.25" hidden="false" customHeight="true" outlineLevel="0" collapsed="false">
      <c r="A275" s="244" t="s">
        <v>573</v>
      </c>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V275" s="244"/>
      <c r="BW275" s="244"/>
      <c r="BX275" s="244"/>
      <c r="BY275" s="244"/>
      <c r="BZ275" s="244"/>
      <c r="CA275" s="244"/>
      <c r="CB275" s="244"/>
      <c r="CC275" s="244"/>
      <c r="CD275" s="244"/>
      <c r="CE275" s="244"/>
      <c r="CF275" s="244"/>
      <c r="CG275" s="244"/>
      <c r="CH275" s="244"/>
      <c r="CI275" s="244"/>
      <c r="CJ275" s="244"/>
      <c r="CK275" s="244"/>
      <c r="CL275" s="244"/>
      <c r="CM275" s="244"/>
      <c r="CN275" s="244"/>
      <c r="CO275" s="244"/>
      <c r="CP275" s="244"/>
      <c r="CQ275" s="244"/>
      <c r="CR275" s="244"/>
      <c r="CS275" s="244"/>
      <c r="CT275" s="244"/>
      <c r="CU275" s="244"/>
      <c r="CV275" s="244"/>
      <c r="CW275" s="244"/>
      <c r="CX275" s="244"/>
      <c r="CY275" s="244"/>
      <c r="CZ275" s="244"/>
    </row>
    <row r="276" s="355" customFormat="true" ht="14.25" hidden="false" customHeight="false" outlineLevel="0" collapsed="false">
      <c r="A276" s="244" t="s">
        <v>420</v>
      </c>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302" t="s">
        <v>207</v>
      </c>
      <c r="X276" s="302"/>
      <c r="Y276" s="302"/>
      <c r="Z276" s="302"/>
      <c r="AA276" s="302"/>
      <c r="AB276" s="302"/>
      <c r="AC276" s="302"/>
      <c r="AD276" s="302"/>
      <c r="AE276" s="302"/>
      <c r="AF276" s="302"/>
      <c r="AG276" s="302"/>
      <c r="AH276" s="302"/>
      <c r="AI276" s="302"/>
      <c r="AJ276" s="302"/>
      <c r="AK276" s="302"/>
      <c r="AL276" s="302"/>
      <c r="AM276" s="302"/>
      <c r="AN276" s="302"/>
      <c r="AO276" s="302"/>
      <c r="AP276" s="302"/>
      <c r="AQ276" s="302"/>
      <c r="AR276" s="302"/>
      <c r="AS276" s="302"/>
      <c r="AT276" s="302"/>
      <c r="AU276" s="302"/>
      <c r="AV276" s="302"/>
      <c r="AW276" s="302"/>
      <c r="AX276" s="302"/>
      <c r="AY276" s="302"/>
      <c r="AZ276" s="302"/>
      <c r="BA276" s="302"/>
      <c r="BB276" s="302"/>
      <c r="BC276" s="302"/>
      <c r="BD276" s="302"/>
      <c r="BE276" s="302"/>
      <c r="BF276" s="302"/>
      <c r="BG276" s="302"/>
      <c r="BH276" s="302"/>
      <c r="BI276" s="302"/>
      <c r="BJ276" s="302"/>
      <c r="BK276" s="302"/>
      <c r="BL276" s="302"/>
      <c r="BM276" s="302"/>
      <c r="BN276" s="302"/>
      <c r="BO276" s="302"/>
      <c r="BP276" s="302"/>
      <c r="BQ276" s="302"/>
      <c r="BR276" s="302"/>
      <c r="BS276" s="302"/>
      <c r="BT276" s="302"/>
      <c r="BU276" s="302"/>
      <c r="BV276" s="302"/>
      <c r="BW276" s="302"/>
      <c r="BX276" s="302"/>
      <c r="BY276" s="302"/>
      <c r="BZ276" s="302"/>
      <c r="CA276" s="302"/>
      <c r="CB276" s="302"/>
      <c r="CC276" s="302"/>
      <c r="CD276" s="302"/>
      <c r="CE276" s="302"/>
      <c r="CF276" s="302"/>
      <c r="CG276" s="302"/>
      <c r="CH276" s="302"/>
      <c r="CI276" s="302"/>
      <c r="CJ276" s="302"/>
      <c r="CK276" s="302"/>
      <c r="CL276" s="302"/>
      <c r="CM276" s="302"/>
      <c r="CN276" s="302"/>
      <c r="CO276" s="302"/>
      <c r="CP276" s="302"/>
      <c r="CQ276" s="302"/>
      <c r="CR276" s="302"/>
      <c r="CS276" s="302"/>
      <c r="CT276" s="302"/>
      <c r="CU276" s="302"/>
      <c r="CV276" s="302"/>
      <c r="CW276" s="302"/>
      <c r="CX276" s="302"/>
      <c r="CY276" s="302"/>
      <c r="CZ276" s="302"/>
    </row>
    <row r="277" s="362" customFormat="true" ht="15" hidden="false" customHeight="true" outlineLevel="0" collapsed="false">
      <c r="A277" s="257"/>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7"/>
      <c r="BB277" s="257"/>
      <c r="BC277" s="257"/>
      <c r="BD277" s="257"/>
      <c r="BE277" s="257"/>
      <c r="BF277" s="257"/>
      <c r="BG277" s="257"/>
      <c r="BH277" s="351" t="n">
        <v>2025</v>
      </c>
      <c r="BI277" s="351"/>
      <c r="BJ277" s="351"/>
      <c r="BK277" s="351"/>
      <c r="BL277" s="351"/>
      <c r="BM277" s="351"/>
      <c r="BN277" s="351"/>
      <c r="BO277" s="351"/>
      <c r="BP277" s="351"/>
      <c r="BQ277" s="351"/>
      <c r="BR277" s="351"/>
      <c r="BS277" s="257"/>
      <c r="BT277" s="257"/>
      <c r="BU277" s="257"/>
      <c r="BV277" s="257"/>
      <c r="BW277" s="257"/>
      <c r="BX277" s="257"/>
      <c r="BY277" s="257"/>
      <c r="BZ277" s="257"/>
      <c r="CA277" s="257"/>
      <c r="CB277" s="257"/>
      <c r="CC277" s="257"/>
      <c r="CD277" s="257"/>
      <c r="CE277" s="257"/>
      <c r="CF277" s="257"/>
      <c r="CG277" s="257"/>
      <c r="CH277" s="257"/>
      <c r="CI277" s="257"/>
      <c r="CJ277" s="257"/>
      <c r="CK277" s="257"/>
      <c r="CL277" s="257"/>
      <c r="CM277" s="257"/>
      <c r="CN277" s="257"/>
      <c r="CO277" s="257"/>
      <c r="CP277" s="257"/>
      <c r="CQ277" s="257"/>
      <c r="CR277" s="257"/>
      <c r="CS277" s="257"/>
      <c r="CT277" s="257"/>
      <c r="CU277" s="257"/>
      <c r="CV277" s="257"/>
      <c r="CW277" s="257"/>
      <c r="CX277" s="257"/>
      <c r="CY277" s="257"/>
      <c r="CZ277" s="257"/>
    </row>
    <row r="278" s="362" customFormat="true" ht="39" hidden="false" customHeight="true" outlineLevel="0" collapsed="false">
      <c r="A278" s="301" t="s">
        <v>387</v>
      </c>
      <c r="B278" s="301"/>
      <c r="C278" s="301"/>
      <c r="D278" s="301"/>
      <c r="E278" s="301"/>
      <c r="F278" s="301"/>
      <c r="G278" s="301"/>
      <c r="H278" s="301" t="s">
        <v>563</v>
      </c>
      <c r="I278" s="301"/>
      <c r="J278" s="301"/>
      <c r="K278" s="301"/>
      <c r="L278" s="301"/>
      <c r="M278" s="301"/>
      <c r="N278" s="301"/>
      <c r="O278" s="301"/>
      <c r="P278" s="301"/>
      <c r="Q278" s="301"/>
      <c r="R278" s="301"/>
      <c r="S278" s="301"/>
      <c r="T278" s="301"/>
      <c r="U278" s="301"/>
      <c r="V278" s="301"/>
      <c r="W278" s="301"/>
      <c r="X278" s="301"/>
      <c r="Y278" s="301"/>
      <c r="Z278" s="301"/>
      <c r="AA278" s="301"/>
      <c r="AB278" s="301"/>
      <c r="AC278" s="301"/>
      <c r="AD278" s="301"/>
      <c r="AE278" s="301"/>
      <c r="AF278" s="301"/>
      <c r="AG278" s="301"/>
      <c r="AH278" s="301"/>
      <c r="AI278" s="301"/>
      <c r="AJ278" s="301"/>
      <c r="AK278" s="301"/>
      <c r="AL278" s="301"/>
      <c r="AM278" s="301"/>
      <c r="AN278" s="301"/>
      <c r="AO278" s="301"/>
      <c r="AP278" s="301"/>
      <c r="AQ278" s="301"/>
      <c r="AR278" s="301"/>
      <c r="AS278" s="301"/>
      <c r="AT278" s="301"/>
      <c r="AU278" s="301"/>
      <c r="AV278" s="301"/>
      <c r="AW278" s="301"/>
      <c r="AX278" s="301"/>
      <c r="AY278" s="301"/>
      <c r="AZ278" s="301"/>
      <c r="BA278" s="301"/>
      <c r="BB278" s="301"/>
      <c r="BC278" s="352" t="s">
        <v>574</v>
      </c>
      <c r="BD278" s="352"/>
      <c r="BE278" s="352"/>
      <c r="BF278" s="352"/>
      <c r="BG278" s="352"/>
      <c r="BH278" s="352"/>
      <c r="BI278" s="352"/>
      <c r="BJ278" s="352"/>
      <c r="BK278" s="352"/>
      <c r="BL278" s="352"/>
      <c r="BM278" s="352"/>
      <c r="BN278" s="352"/>
      <c r="BO278" s="352"/>
      <c r="BP278" s="352"/>
      <c r="BQ278" s="352"/>
      <c r="BR278" s="352"/>
      <c r="BS278" s="352" t="s">
        <v>575</v>
      </c>
      <c r="BT278" s="352"/>
      <c r="BU278" s="352"/>
      <c r="BV278" s="352"/>
      <c r="BW278" s="352"/>
      <c r="BX278" s="352"/>
      <c r="BY278" s="352"/>
      <c r="BZ278" s="352"/>
      <c r="CA278" s="352"/>
      <c r="CB278" s="352"/>
      <c r="CC278" s="352"/>
      <c r="CD278" s="352"/>
      <c r="CE278" s="352"/>
      <c r="CF278" s="352"/>
      <c r="CG278" s="352"/>
      <c r="CH278" s="352"/>
      <c r="CI278" s="352" t="s">
        <v>554</v>
      </c>
      <c r="CJ278" s="352"/>
      <c r="CK278" s="352"/>
      <c r="CL278" s="352"/>
      <c r="CM278" s="352"/>
      <c r="CN278" s="352"/>
      <c r="CO278" s="352"/>
      <c r="CP278" s="352"/>
      <c r="CQ278" s="352"/>
      <c r="CR278" s="352"/>
      <c r="CS278" s="352"/>
      <c r="CT278" s="352"/>
      <c r="CU278" s="352"/>
      <c r="CV278" s="352"/>
      <c r="CW278" s="352"/>
      <c r="CX278" s="352"/>
      <c r="CY278" s="352"/>
      <c r="CZ278" s="352"/>
    </row>
    <row r="279" s="362" customFormat="true" ht="27.75" hidden="true" customHeight="true" outlineLevel="0" collapsed="false">
      <c r="A279" s="354" t="n">
        <v>1</v>
      </c>
      <c r="B279" s="354"/>
      <c r="C279" s="354"/>
      <c r="D279" s="354"/>
      <c r="E279" s="354"/>
      <c r="F279" s="354"/>
      <c r="G279" s="354"/>
      <c r="H279" s="354" t="n">
        <v>2</v>
      </c>
      <c r="I279" s="354"/>
      <c r="J279" s="354"/>
      <c r="K279" s="354"/>
      <c r="L279" s="354"/>
      <c r="M279" s="354"/>
      <c r="N279" s="354"/>
      <c r="O279" s="354"/>
      <c r="P279" s="354"/>
      <c r="Q279" s="354"/>
      <c r="R279" s="354"/>
      <c r="S279" s="354"/>
      <c r="T279" s="354"/>
      <c r="U279" s="354"/>
      <c r="V279" s="354"/>
      <c r="W279" s="354"/>
      <c r="X279" s="354"/>
      <c r="Y279" s="354"/>
      <c r="Z279" s="354"/>
      <c r="AA279" s="354"/>
      <c r="AB279" s="354"/>
      <c r="AC279" s="354"/>
      <c r="AD279" s="354"/>
      <c r="AE279" s="354"/>
      <c r="AF279" s="354"/>
      <c r="AG279" s="354"/>
      <c r="AH279" s="354"/>
      <c r="AI279" s="354"/>
      <c r="AJ279" s="354"/>
      <c r="AK279" s="354"/>
      <c r="AL279" s="354"/>
      <c r="AM279" s="354"/>
      <c r="AN279" s="354"/>
      <c r="AO279" s="354"/>
      <c r="AP279" s="354"/>
      <c r="AQ279" s="354"/>
      <c r="AR279" s="354"/>
      <c r="AS279" s="354"/>
      <c r="AT279" s="354"/>
      <c r="AU279" s="354"/>
      <c r="AV279" s="354"/>
      <c r="AW279" s="354"/>
      <c r="AX279" s="354"/>
      <c r="AY279" s="354"/>
      <c r="AZ279" s="354"/>
      <c r="BA279" s="354"/>
      <c r="BB279" s="354"/>
      <c r="BC279" s="354" t="n">
        <v>3</v>
      </c>
      <c r="BD279" s="354"/>
      <c r="BE279" s="354"/>
      <c r="BF279" s="354"/>
      <c r="BG279" s="354"/>
      <c r="BH279" s="354"/>
      <c r="BI279" s="354"/>
      <c r="BJ279" s="354"/>
      <c r="BK279" s="354"/>
      <c r="BL279" s="354"/>
      <c r="BM279" s="354"/>
      <c r="BN279" s="354"/>
      <c r="BO279" s="354"/>
      <c r="BP279" s="354"/>
      <c r="BQ279" s="354"/>
      <c r="BR279" s="354"/>
      <c r="BS279" s="354" t="n">
        <v>4</v>
      </c>
      <c r="BT279" s="354"/>
      <c r="BU279" s="354"/>
      <c r="BV279" s="354"/>
      <c r="BW279" s="354"/>
      <c r="BX279" s="354"/>
      <c r="BY279" s="354"/>
      <c r="BZ279" s="354"/>
      <c r="CA279" s="354"/>
      <c r="CB279" s="354"/>
      <c r="CC279" s="354"/>
      <c r="CD279" s="354"/>
      <c r="CE279" s="354"/>
      <c r="CF279" s="354"/>
      <c r="CG279" s="354"/>
      <c r="CH279" s="354"/>
      <c r="CI279" s="354" t="n">
        <v>5</v>
      </c>
      <c r="CJ279" s="354"/>
      <c r="CK279" s="354"/>
      <c r="CL279" s="354"/>
      <c r="CM279" s="354"/>
      <c r="CN279" s="354"/>
      <c r="CO279" s="354"/>
      <c r="CP279" s="354"/>
      <c r="CQ279" s="354"/>
      <c r="CR279" s="354"/>
      <c r="CS279" s="354"/>
      <c r="CT279" s="354"/>
      <c r="CU279" s="354"/>
      <c r="CV279" s="354"/>
      <c r="CW279" s="354"/>
      <c r="CX279" s="354"/>
      <c r="CY279" s="354"/>
      <c r="CZ279" s="354"/>
    </row>
    <row r="280" s="362" customFormat="true" ht="15" hidden="false" customHeight="true" outlineLevel="0" collapsed="false">
      <c r="A280" s="379" t="s">
        <v>511</v>
      </c>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c r="AJ280" s="379"/>
      <c r="AK280" s="379"/>
      <c r="AL280" s="379"/>
      <c r="AM280" s="379"/>
      <c r="AN280" s="379"/>
      <c r="AO280" s="379"/>
      <c r="AP280" s="379"/>
      <c r="AQ280" s="379"/>
      <c r="AR280" s="379"/>
      <c r="AS280" s="379"/>
      <c r="AT280" s="379"/>
      <c r="AU280" s="379"/>
      <c r="AV280" s="379"/>
      <c r="AW280" s="379"/>
      <c r="AX280" s="379"/>
      <c r="AY280" s="379"/>
      <c r="AZ280" s="379"/>
      <c r="BA280" s="379"/>
      <c r="BB280" s="379"/>
      <c r="BC280" s="379"/>
      <c r="BD280" s="379"/>
      <c r="BE280" s="379"/>
      <c r="BF280" s="379"/>
      <c r="BG280" s="379"/>
      <c r="BH280" s="379"/>
      <c r="BI280" s="379"/>
      <c r="BJ280" s="379"/>
      <c r="BK280" s="379"/>
      <c r="BL280" s="379"/>
      <c r="BM280" s="379"/>
      <c r="BN280" s="379"/>
      <c r="BO280" s="379"/>
      <c r="BP280" s="379"/>
      <c r="BQ280" s="379"/>
      <c r="BR280" s="379"/>
      <c r="BS280" s="379"/>
      <c r="BT280" s="379"/>
      <c r="BU280" s="379"/>
      <c r="BV280" s="379"/>
      <c r="BW280" s="379"/>
      <c r="BX280" s="379"/>
      <c r="BY280" s="379"/>
      <c r="BZ280" s="379"/>
      <c r="CA280" s="379"/>
      <c r="CB280" s="379"/>
      <c r="CC280" s="379"/>
      <c r="CD280" s="379"/>
      <c r="CE280" s="379"/>
      <c r="CF280" s="379"/>
      <c r="CG280" s="379"/>
      <c r="CH280" s="379"/>
      <c r="CI280" s="379"/>
      <c r="CJ280" s="379"/>
      <c r="CK280" s="379"/>
      <c r="CL280" s="379"/>
      <c r="CM280" s="379"/>
      <c r="CN280" s="379"/>
      <c r="CO280" s="379"/>
      <c r="CP280" s="379"/>
      <c r="CQ280" s="379"/>
      <c r="CR280" s="379"/>
      <c r="CS280" s="379"/>
      <c r="CT280" s="379"/>
      <c r="CU280" s="379"/>
      <c r="CV280" s="379"/>
      <c r="CW280" s="379"/>
      <c r="CX280" s="379"/>
      <c r="CY280" s="379"/>
      <c r="CZ280" s="379"/>
    </row>
    <row r="281" s="357" customFormat="true" ht="15" hidden="false" customHeight="true" outlineLevel="0" collapsed="false">
      <c r="A281" s="358" t="s">
        <v>154</v>
      </c>
      <c r="B281" s="358"/>
      <c r="C281" s="358"/>
      <c r="D281" s="358"/>
      <c r="E281" s="358"/>
      <c r="F281" s="358"/>
      <c r="G281" s="358"/>
      <c r="H281" s="359" t="s">
        <v>576</v>
      </c>
      <c r="I281" s="359"/>
      <c r="J281" s="359"/>
      <c r="K281" s="359"/>
      <c r="L281" s="359"/>
      <c r="M281" s="359"/>
      <c r="N281" s="359"/>
      <c r="O281" s="359"/>
      <c r="P281" s="359"/>
      <c r="Q281" s="359"/>
      <c r="R281" s="359"/>
      <c r="S281" s="359"/>
      <c r="T281" s="359"/>
      <c r="U281" s="359"/>
      <c r="V281" s="359"/>
      <c r="W281" s="359"/>
      <c r="X281" s="359"/>
      <c r="Y281" s="359"/>
      <c r="Z281" s="359"/>
      <c r="AA281" s="359"/>
      <c r="AB281" s="359"/>
      <c r="AC281" s="359"/>
      <c r="AD281" s="359"/>
      <c r="AE281" s="359"/>
      <c r="AF281" s="359"/>
      <c r="AG281" s="359"/>
      <c r="AH281" s="359"/>
      <c r="AI281" s="359"/>
      <c r="AJ281" s="359"/>
      <c r="AK281" s="359"/>
      <c r="AL281" s="359"/>
      <c r="AM281" s="359"/>
      <c r="AN281" s="359"/>
      <c r="AO281" s="359"/>
      <c r="AP281" s="359"/>
      <c r="AQ281" s="359"/>
      <c r="AR281" s="359"/>
      <c r="AS281" s="359"/>
      <c r="AT281" s="359"/>
      <c r="AU281" s="359"/>
      <c r="AV281" s="359"/>
      <c r="AW281" s="359"/>
      <c r="AX281" s="359"/>
      <c r="AY281" s="359"/>
      <c r="AZ281" s="359"/>
      <c r="BA281" s="359"/>
      <c r="BB281" s="359"/>
      <c r="BC281" s="360"/>
      <c r="BD281" s="360"/>
      <c r="BE281" s="360"/>
      <c r="BF281" s="360"/>
      <c r="BG281" s="360"/>
      <c r="BH281" s="360"/>
      <c r="BI281" s="360"/>
      <c r="BJ281" s="360"/>
      <c r="BK281" s="360"/>
      <c r="BL281" s="360"/>
      <c r="BM281" s="360"/>
      <c r="BN281" s="360"/>
      <c r="BO281" s="360"/>
      <c r="BP281" s="360"/>
      <c r="BQ281" s="360"/>
      <c r="BR281" s="360"/>
      <c r="BS281" s="361"/>
      <c r="BT281" s="361"/>
      <c r="BU281" s="361"/>
      <c r="BV281" s="361"/>
      <c r="BW281" s="361"/>
      <c r="BX281" s="361"/>
      <c r="BY281" s="361"/>
      <c r="BZ281" s="361"/>
      <c r="CA281" s="361"/>
      <c r="CB281" s="361"/>
      <c r="CC281" s="361"/>
      <c r="CD281" s="361"/>
      <c r="CE281" s="361"/>
      <c r="CF281" s="361"/>
      <c r="CG281" s="361"/>
      <c r="CH281" s="361"/>
      <c r="CI281" s="361" t="n">
        <f aca="false">BS281*BC281</f>
        <v>0</v>
      </c>
      <c r="CJ281" s="361"/>
      <c r="CK281" s="361"/>
      <c r="CL281" s="361"/>
      <c r="CM281" s="361"/>
      <c r="CN281" s="361"/>
      <c r="CO281" s="361"/>
      <c r="CP281" s="361"/>
      <c r="CQ281" s="361"/>
      <c r="CR281" s="361"/>
      <c r="CS281" s="361"/>
      <c r="CT281" s="361"/>
      <c r="CU281" s="361"/>
      <c r="CV281" s="361"/>
      <c r="CW281" s="361"/>
      <c r="CX281" s="361"/>
      <c r="CY281" s="361"/>
      <c r="CZ281" s="361"/>
    </row>
    <row r="282" s="244" customFormat="true" ht="14.25" hidden="false" customHeight="true" outlineLevel="0" collapsed="false">
      <c r="A282" s="358" t="s">
        <v>154</v>
      </c>
      <c r="B282" s="358"/>
      <c r="C282" s="358"/>
      <c r="D282" s="358"/>
      <c r="E282" s="358"/>
      <c r="F282" s="358"/>
      <c r="G282" s="358"/>
      <c r="H282" s="359" t="s">
        <v>577</v>
      </c>
      <c r="I282" s="359"/>
      <c r="J282" s="359"/>
      <c r="K282" s="359"/>
      <c r="L282" s="359"/>
      <c r="M282" s="359"/>
      <c r="N282" s="359"/>
      <c r="O282" s="359"/>
      <c r="P282" s="359"/>
      <c r="Q282" s="359"/>
      <c r="R282" s="359"/>
      <c r="S282" s="359"/>
      <c r="T282" s="359"/>
      <c r="U282" s="359"/>
      <c r="V282" s="359"/>
      <c r="W282" s="359"/>
      <c r="X282" s="359"/>
      <c r="Y282" s="359"/>
      <c r="Z282" s="359"/>
      <c r="AA282" s="359"/>
      <c r="AB282" s="359"/>
      <c r="AC282" s="359"/>
      <c r="AD282" s="359"/>
      <c r="AE282" s="359"/>
      <c r="AF282" s="359"/>
      <c r="AG282" s="359"/>
      <c r="AH282" s="359"/>
      <c r="AI282" s="359"/>
      <c r="AJ282" s="359"/>
      <c r="AK282" s="359"/>
      <c r="AL282" s="359"/>
      <c r="AM282" s="359"/>
      <c r="AN282" s="359"/>
      <c r="AO282" s="359"/>
      <c r="AP282" s="359"/>
      <c r="AQ282" s="359"/>
      <c r="AR282" s="359"/>
      <c r="AS282" s="359"/>
      <c r="AT282" s="359"/>
      <c r="AU282" s="359"/>
      <c r="AV282" s="359"/>
      <c r="AW282" s="359"/>
      <c r="AX282" s="359"/>
      <c r="AY282" s="359"/>
      <c r="AZ282" s="359"/>
      <c r="BA282" s="359"/>
      <c r="BB282" s="359"/>
      <c r="BC282" s="360" t="n">
        <f aca="false">4*12</f>
        <v>48</v>
      </c>
      <c r="BD282" s="360"/>
      <c r="BE282" s="360"/>
      <c r="BF282" s="360"/>
      <c r="BG282" s="360"/>
      <c r="BH282" s="360"/>
      <c r="BI282" s="360"/>
      <c r="BJ282" s="360"/>
      <c r="BK282" s="360"/>
      <c r="BL282" s="360"/>
      <c r="BM282" s="360"/>
      <c r="BN282" s="360"/>
      <c r="BO282" s="360"/>
      <c r="BP282" s="360"/>
      <c r="BQ282" s="360"/>
      <c r="BR282" s="360"/>
      <c r="BS282" s="361" t="n">
        <v>1850</v>
      </c>
      <c r="BT282" s="361"/>
      <c r="BU282" s="361"/>
      <c r="BV282" s="361"/>
      <c r="BW282" s="361"/>
      <c r="BX282" s="361"/>
      <c r="BY282" s="361"/>
      <c r="BZ282" s="361"/>
      <c r="CA282" s="361"/>
      <c r="CB282" s="361"/>
      <c r="CC282" s="361"/>
      <c r="CD282" s="361"/>
      <c r="CE282" s="361"/>
      <c r="CF282" s="361"/>
      <c r="CG282" s="361"/>
      <c r="CH282" s="361"/>
      <c r="CI282" s="361" t="n">
        <f aca="false">BC282*BS282</f>
        <v>88800</v>
      </c>
      <c r="CJ282" s="361"/>
      <c r="CK282" s="361"/>
      <c r="CL282" s="361"/>
      <c r="CM282" s="361"/>
      <c r="CN282" s="361"/>
      <c r="CO282" s="361"/>
      <c r="CP282" s="361"/>
      <c r="CQ282" s="361"/>
      <c r="CR282" s="361"/>
      <c r="CS282" s="361"/>
      <c r="CT282" s="361"/>
      <c r="CU282" s="361"/>
      <c r="CV282" s="361"/>
      <c r="CW282" s="361"/>
      <c r="CX282" s="361"/>
      <c r="CY282" s="361"/>
      <c r="CZ282" s="361"/>
    </row>
    <row r="283" s="244" customFormat="true" ht="14.25" hidden="false" customHeight="true" outlineLevel="0" collapsed="false">
      <c r="A283" s="373" t="s">
        <v>516</v>
      </c>
      <c r="B283" s="373"/>
      <c r="C283" s="373"/>
      <c r="D283" s="373"/>
      <c r="E283" s="373"/>
      <c r="F283" s="373"/>
      <c r="G283" s="373"/>
      <c r="H283" s="373"/>
      <c r="I283" s="373"/>
      <c r="J283" s="373"/>
      <c r="K283" s="373"/>
      <c r="L283" s="373"/>
      <c r="M283" s="373"/>
      <c r="N283" s="373"/>
      <c r="O283" s="373"/>
      <c r="P283" s="373"/>
      <c r="Q283" s="373"/>
      <c r="R283" s="373"/>
      <c r="S283" s="373"/>
      <c r="T283" s="373"/>
      <c r="U283" s="373"/>
      <c r="V283" s="373"/>
      <c r="W283" s="373"/>
      <c r="X283" s="373"/>
      <c r="Y283" s="373"/>
      <c r="Z283" s="373"/>
      <c r="AA283" s="373"/>
      <c r="AB283" s="373"/>
      <c r="AC283" s="373"/>
      <c r="AD283" s="373"/>
      <c r="AE283" s="373"/>
      <c r="AF283" s="373"/>
      <c r="AG283" s="373"/>
      <c r="AH283" s="373"/>
      <c r="AI283" s="373"/>
      <c r="AJ283" s="373"/>
      <c r="AK283" s="373"/>
      <c r="AL283" s="373"/>
      <c r="AM283" s="373"/>
      <c r="AN283" s="373"/>
      <c r="AO283" s="373"/>
      <c r="AP283" s="373"/>
      <c r="AQ283" s="373"/>
      <c r="AR283" s="373"/>
      <c r="AS283" s="373"/>
      <c r="AT283" s="373"/>
      <c r="AU283" s="373"/>
      <c r="AV283" s="373"/>
      <c r="AW283" s="373"/>
      <c r="AX283" s="373"/>
      <c r="AY283" s="373"/>
      <c r="AZ283" s="373"/>
      <c r="BA283" s="373"/>
      <c r="BB283" s="373"/>
      <c r="BC283" s="365" t="s">
        <v>164</v>
      </c>
      <c r="BD283" s="365"/>
      <c r="BE283" s="365"/>
      <c r="BF283" s="365"/>
      <c r="BG283" s="365"/>
      <c r="BH283" s="365"/>
      <c r="BI283" s="365"/>
      <c r="BJ283" s="365"/>
      <c r="BK283" s="365"/>
      <c r="BL283" s="365"/>
      <c r="BM283" s="365"/>
      <c r="BN283" s="365"/>
      <c r="BO283" s="365"/>
      <c r="BP283" s="365"/>
      <c r="BQ283" s="365"/>
      <c r="BR283" s="365"/>
      <c r="BS283" s="365" t="s">
        <v>164</v>
      </c>
      <c r="BT283" s="365"/>
      <c r="BU283" s="365"/>
      <c r="BV283" s="365"/>
      <c r="BW283" s="365"/>
      <c r="BX283" s="365"/>
      <c r="BY283" s="365"/>
      <c r="BZ283" s="365"/>
      <c r="CA283" s="365"/>
      <c r="CB283" s="365"/>
      <c r="CC283" s="365"/>
      <c r="CD283" s="365"/>
      <c r="CE283" s="365"/>
      <c r="CF283" s="365"/>
      <c r="CG283" s="365"/>
      <c r="CH283" s="365"/>
      <c r="CI283" s="366" t="n">
        <f aca="false">CI281+CI282</f>
        <v>88800</v>
      </c>
      <c r="CJ283" s="366"/>
      <c r="CK283" s="366"/>
      <c r="CL283" s="366"/>
      <c r="CM283" s="366"/>
      <c r="CN283" s="366"/>
      <c r="CO283" s="366"/>
      <c r="CP283" s="366"/>
      <c r="CQ283" s="366"/>
      <c r="CR283" s="366"/>
      <c r="CS283" s="366"/>
      <c r="CT283" s="366"/>
      <c r="CU283" s="366"/>
      <c r="CV283" s="366"/>
      <c r="CW283" s="366"/>
      <c r="CX283" s="366"/>
      <c r="CY283" s="366"/>
      <c r="CZ283" s="366"/>
    </row>
    <row r="284" s="244" customFormat="true" ht="14.25" hidden="false" customHeight="false" outlineLevel="0" collapsed="false">
      <c r="A284" s="257"/>
      <c r="B284" s="257"/>
      <c r="C284" s="257"/>
      <c r="D284" s="257"/>
      <c r="E284" s="257"/>
      <c r="F284" s="257"/>
      <c r="G284" s="257"/>
      <c r="H284" s="257"/>
      <c r="I284" s="257"/>
      <c r="J284" s="257"/>
      <c r="K284" s="257"/>
      <c r="L284" s="257"/>
      <c r="M284" s="257"/>
      <c r="N284" s="257"/>
      <c r="O284" s="257"/>
      <c r="P284" s="257"/>
      <c r="Q284" s="257"/>
      <c r="R284" s="257"/>
      <c r="S284" s="257"/>
      <c r="T284" s="257"/>
      <c r="U284" s="257"/>
      <c r="V284" s="257"/>
      <c r="W284" s="257"/>
      <c r="X284" s="257"/>
      <c r="Y284" s="257"/>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7"/>
      <c r="BB284" s="257"/>
      <c r="BC284" s="257"/>
      <c r="BD284" s="257"/>
      <c r="BE284" s="257"/>
      <c r="BF284" s="257"/>
      <c r="BG284" s="257"/>
      <c r="BH284" s="351" t="n">
        <v>2026</v>
      </c>
      <c r="BI284" s="351"/>
      <c r="BJ284" s="351"/>
      <c r="BK284" s="351"/>
      <c r="BL284" s="351"/>
      <c r="BM284" s="351"/>
      <c r="BN284" s="351"/>
      <c r="BO284" s="351"/>
      <c r="BP284" s="351"/>
      <c r="BQ284" s="351"/>
      <c r="BR284" s="351"/>
      <c r="BS284" s="257"/>
      <c r="BT284" s="257"/>
      <c r="BU284" s="257"/>
      <c r="BV284" s="257"/>
      <c r="BW284" s="257"/>
      <c r="BX284" s="257"/>
      <c r="BY284" s="257"/>
      <c r="BZ284" s="257"/>
      <c r="CA284" s="257"/>
      <c r="CB284" s="257"/>
      <c r="CC284" s="257"/>
      <c r="CD284" s="257"/>
      <c r="CE284" s="257"/>
      <c r="CF284" s="257"/>
      <c r="CG284" s="257"/>
      <c r="CH284" s="257"/>
      <c r="CI284" s="257"/>
      <c r="CJ284" s="257"/>
      <c r="CK284" s="257"/>
      <c r="CL284" s="257"/>
      <c r="CM284" s="257"/>
      <c r="CN284" s="257"/>
      <c r="CO284" s="257"/>
      <c r="CP284" s="257"/>
      <c r="CQ284" s="257"/>
      <c r="CR284" s="257"/>
      <c r="CS284" s="257"/>
      <c r="CT284" s="257"/>
      <c r="CU284" s="257"/>
      <c r="CV284" s="257"/>
      <c r="CW284" s="257"/>
      <c r="CX284" s="257"/>
      <c r="CY284" s="257"/>
      <c r="CZ284" s="257"/>
    </row>
    <row r="285" s="244" customFormat="true" ht="39" hidden="false" customHeight="true" outlineLevel="0" collapsed="false">
      <c r="A285" s="301" t="s">
        <v>387</v>
      </c>
      <c r="B285" s="301"/>
      <c r="C285" s="301"/>
      <c r="D285" s="301"/>
      <c r="E285" s="301"/>
      <c r="F285" s="301"/>
      <c r="G285" s="301"/>
      <c r="H285" s="301" t="s">
        <v>563</v>
      </c>
      <c r="I285" s="301"/>
      <c r="J285" s="301"/>
      <c r="K285" s="301"/>
      <c r="L285" s="301"/>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1"/>
      <c r="AJ285" s="301"/>
      <c r="AK285" s="301"/>
      <c r="AL285" s="301"/>
      <c r="AM285" s="301"/>
      <c r="AN285" s="301"/>
      <c r="AO285" s="301"/>
      <c r="AP285" s="301"/>
      <c r="AQ285" s="301"/>
      <c r="AR285" s="301"/>
      <c r="AS285" s="301"/>
      <c r="AT285" s="301"/>
      <c r="AU285" s="301"/>
      <c r="AV285" s="301"/>
      <c r="AW285" s="301"/>
      <c r="AX285" s="301"/>
      <c r="AY285" s="301"/>
      <c r="AZ285" s="301"/>
      <c r="BA285" s="301"/>
      <c r="BB285" s="301"/>
      <c r="BC285" s="352" t="s">
        <v>574</v>
      </c>
      <c r="BD285" s="352"/>
      <c r="BE285" s="352"/>
      <c r="BF285" s="352"/>
      <c r="BG285" s="352"/>
      <c r="BH285" s="352"/>
      <c r="BI285" s="352"/>
      <c r="BJ285" s="352"/>
      <c r="BK285" s="352"/>
      <c r="BL285" s="352"/>
      <c r="BM285" s="352"/>
      <c r="BN285" s="352"/>
      <c r="BO285" s="352"/>
      <c r="BP285" s="352"/>
      <c r="BQ285" s="352"/>
      <c r="BR285" s="352"/>
      <c r="BS285" s="352" t="s">
        <v>575</v>
      </c>
      <c r="BT285" s="352"/>
      <c r="BU285" s="352"/>
      <c r="BV285" s="352"/>
      <c r="BW285" s="352"/>
      <c r="BX285" s="352"/>
      <c r="BY285" s="352"/>
      <c r="BZ285" s="352"/>
      <c r="CA285" s="352"/>
      <c r="CB285" s="352"/>
      <c r="CC285" s="352"/>
      <c r="CD285" s="352"/>
      <c r="CE285" s="352"/>
      <c r="CF285" s="352"/>
      <c r="CG285" s="352"/>
      <c r="CH285" s="352"/>
      <c r="CI285" s="352" t="s">
        <v>554</v>
      </c>
      <c r="CJ285" s="352"/>
      <c r="CK285" s="352"/>
      <c r="CL285" s="352"/>
      <c r="CM285" s="352"/>
      <c r="CN285" s="352"/>
      <c r="CO285" s="352"/>
      <c r="CP285" s="352"/>
      <c r="CQ285" s="352"/>
      <c r="CR285" s="352"/>
      <c r="CS285" s="352"/>
      <c r="CT285" s="352"/>
      <c r="CU285" s="352"/>
      <c r="CV285" s="352"/>
      <c r="CW285" s="352"/>
      <c r="CX285" s="352"/>
      <c r="CY285" s="352"/>
      <c r="CZ285" s="352"/>
    </row>
    <row r="286" s="353" customFormat="true" ht="18.75" hidden="false" customHeight="true" outlineLevel="0" collapsed="false">
      <c r="A286" s="354" t="n">
        <v>1</v>
      </c>
      <c r="B286" s="354"/>
      <c r="C286" s="354"/>
      <c r="D286" s="354"/>
      <c r="E286" s="354"/>
      <c r="F286" s="354"/>
      <c r="G286" s="354"/>
      <c r="H286" s="354" t="n">
        <v>2</v>
      </c>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t="n">
        <v>3</v>
      </c>
      <c r="BD286" s="354"/>
      <c r="BE286" s="354"/>
      <c r="BF286" s="354"/>
      <c r="BG286" s="354"/>
      <c r="BH286" s="354"/>
      <c r="BI286" s="354"/>
      <c r="BJ286" s="354"/>
      <c r="BK286" s="354"/>
      <c r="BL286" s="354"/>
      <c r="BM286" s="354"/>
      <c r="BN286" s="354"/>
      <c r="BO286" s="354"/>
      <c r="BP286" s="354"/>
      <c r="BQ286" s="354"/>
      <c r="BR286" s="354"/>
      <c r="BS286" s="354" t="n">
        <v>4</v>
      </c>
      <c r="BT286" s="354"/>
      <c r="BU286" s="354"/>
      <c r="BV286" s="354"/>
      <c r="BW286" s="354"/>
      <c r="BX286" s="354"/>
      <c r="BY286" s="354"/>
      <c r="BZ286" s="354"/>
      <c r="CA286" s="354"/>
      <c r="CB286" s="354"/>
      <c r="CC286" s="354"/>
      <c r="CD286" s="354"/>
      <c r="CE286" s="354"/>
      <c r="CF286" s="354"/>
      <c r="CG286" s="354"/>
      <c r="CH286" s="354"/>
      <c r="CI286" s="354" t="n">
        <v>5</v>
      </c>
      <c r="CJ286" s="354"/>
      <c r="CK286" s="354"/>
      <c r="CL286" s="354"/>
      <c r="CM286" s="354"/>
      <c r="CN286" s="354"/>
      <c r="CO286" s="354"/>
      <c r="CP286" s="354"/>
      <c r="CQ286" s="354"/>
      <c r="CR286" s="354"/>
      <c r="CS286" s="354"/>
      <c r="CT286" s="354"/>
      <c r="CU286" s="354"/>
      <c r="CV286" s="354"/>
      <c r="CW286" s="354"/>
      <c r="CX286" s="354"/>
      <c r="CY286" s="354"/>
      <c r="CZ286" s="354"/>
    </row>
    <row r="287" s="355" customFormat="true" ht="12.75" hidden="false" customHeight="false" outlineLevel="0" collapsed="false">
      <c r="A287" s="379" t="s">
        <v>511</v>
      </c>
      <c r="B287" s="379"/>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379"/>
      <c r="AL287" s="379"/>
      <c r="AM287" s="379"/>
      <c r="AN287" s="379"/>
      <c r="AO287" s="379"/>
      <c r="AP287" s="379"/>
      <c r="AQ287" s="379"/>
      <c r="AR287" s="379"/>
      <c r="AS287" s="379"/>
      <c r="AT287" s="379"/>
      <c r="AU287" s="379"/>
      <c r="AV287" s="379"/>
      <c r="AW287" s="379"/>
      <c r="AX287" s="379"/>
      <c r="AY287" s="379"/>
      <c r="AZ287" s="379"/>
      <c r="BA287" s="379"/>
      <c r="BB287" s="379"/>
      <c r="BC287" s="379"/>
      <c r="BD287" s="379"/>
      <c r="BE287" s="379"/>
      <c r="BF287" s="379"/>
      <c r="BG287" s="379"/>
      <c r="BH287" s="379"/>
      <c r="BI287" s="379"/>
      <c r="BJ287" s="379"/>
      <c r="BK287" s="379"/>
      <c r="BL287" s="379"/>
      <c r="BM287" s="379"/>
      <c r="BN287" s="379"/>
      <c r="BO287" s="379"/>
      <c r="BP287" s="379"/>
      <c r="BQ287" s="379"/>
      <c r="BR287" s="379"/>
      <c r="BS287" s="379"/>
      <c r="BT287" s="379"/>
      <c r="BU287" s="379"/>
      <c r="BV287" s="379"/>
      <c r="BW287" s="379"/>
      <c r="BX287" s="379"/>
      <c r="BY287" s="379"/>
      <c r="BZ287" s="379"/>
      <c r="CA287" s="379"/>
      <c r="CB287" s="379"/>
      <c r="CC287" s="379"/>
      <c r="CD287" s="379"/>
      <c r="CE287" s="379"/>
      <c r="CF287" s="379"/>
      <c r="CG287" s="379"/>
      <c r="CH287" s="379"/>
      <c r="CI287" s="379"/>
      <c r="CJ287" s="379"/>
      <c r="CK287" s="379"/>
      <c r="CL287" s="379"/>
      <c r="CM287" s="379"/>
      <c r="CN287" s="379"/>
      <c r="CO287" s="379"/>
      <c r="CP287" s="379"/>
      <c r="CQ287" s="379"/>
      <c r="CR287" s="379"/>
      <c r="CS287" s="379"/>
      <c r="CT287" s="379"/>
      <c r="CU287" s="379"/>
      <c r="CV287" s="379"/>
      <c r="CW287" s="379"/>
      <c r="CX287" s="379"/>
      <c r="CY287" s="379"/>
      <c r="CZ287" s="379"/>
    </row>
    <row r="288" s="362" customFormat="true" ht="15" hidden="false" customHeight="true" outlineLevel="0" collapsed="false">
      <c r="A288" s="358" t="s">
        <v>154</v>
      </c>
      <c r="B288" s="358"/>
      <c r="C288" s="358"/>
      <c r="D288" s="358"/>
      <c r="E288" s="358"/>
      <c r="F288" s="358"/>
      <c r="G288" s="358"/>
      <c r="H288" s="359" t="s">
        <v>576</v>
      </c>
      <c r="I288" s="359"/>
      <c r="J288" s="359"/>
      <c r="K288" s="359"/>
      <c r="L288" s="359"/>
      <c r="M288" s="359"/>
      <c r="N288" s="359"/>
      <c r="O288" s="359"/>
      <c r="P288" s="359"/>
      <c r="Q288" s="359"/>
      <c r="R288" s="359"/>
      <c r="S288" s="359"/>
      <c r="T288" s="359"/>
      <c r="U288" s="359"/>
      <c r="V288" s="359"/>
      <c r="W288" s="359"/>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60"/>
      <c r="BD288" s="360"/>
      <c r="BE288" s="360"/>
      <c r="BF288" s="360"/>
      <c r="BG288" s="360"/>
      <c r="BH288" s="360"/>
      <c r="BI288" s="360"/>
      <c r="BJ288" s="360"/>
      <c r="BK288" s="360"/>
      <c r="BL288" s="360"/>
      <c r="BM288" s="360"/>
      <c r="BN288" s="360"/>
      <c r="BO288" s="360"/>
      <c r="BP288" s="360"/>
      <c r="BQ288" s="360"/>
      <c r="BR288" s="360"/>
      <c r="BS288" s="361"/>
      <c r="BT288" s="361"/>
      <c r="BU288" s="361"/>
      <c r="BV288" s="361"/>
      <c r="BW288" s="361"/>
      <c r="BX288" s="361"/>
      <c r="BY288" s="361"/>
      <c r="BZ288" s="361"/>
      <c r="CA288" s="361"/>
      <c r="CB288" s="361"/>
      <c r="CC288" s="361"/>
      <c r="CD288" s="361"/>
      <c r="CE288" s="361"/>
      <c r="CF288" s="361"/>
      <c r="CG288" s="361"/>
      <c r="CH288" s="361"/>
      <c r="CI288" s="361" t="n">
        <f aca="false">BS288*BC288</f>
        <v>0</v>
      </c>
      <c r="CJ288" s="361"/>
      <c r="CK288" s="361"/>
      <c r="CL288" s="361"/>
      <c r="CM288" s="361"/>
      <c r="CN288" s="361"/>
      <c r="CO288" s="361"/>
      <c r="CP288" s="361"/>
      <c r="CQ288" s="361"/>
      <c r="CR288" s="361"/>
      <c r="CS288" s="361"/>
      <c r="CT288" s="361"/>
      <c r="CU288" s="361"/>
      <c r="CV288" s="361"/>
      <c r="CW288" s="361"/>
      <c r="CX288" s="361"/>
      <c r="CY288" s="361"/>
      <c r="CZ288" s="361"/>
    </row>
    <row r="289" s="362" customFormat="true" ht="15" hidden="false" customHeight="true" outlineLevel="0" collapsed="false">
      <c r="A289" s="358" t="s">
        <v>155</v>
      </c>
      <c r="B289" s="358"/>
      <c r="C289" s="358"/>
      <c r="D289" s="358"/>
      <c r="E289" s="358"/>
      <c r="F289" s="358"/>
      <c r="G289" s="358"/>
      <c r="H289" s="359" t="s">
        <v>577</v>
      </c>
      <c r="I289" s="359"/>
      <c r="J289" s="359"/>
      <c r="K289" s="359"/>
      <c r="L289" s="359"/>
      <c r="M289" s="359"/>
      <c r="N289" s="359"/>
      <c r="O289" s="359"/>
      <c r="P289" s="359"/>
      <c r="Q289" s="359"/>
      <c r="R289" s="359"/>
      <c r="S289" s="359"/>
      <c r="T289" s="359"/>
      <c r="U289" s="359"/>
      <c r="V289" s="359"/>
      <c r="W289" s="359"/>
      <c r="X289" s="359"/>
      <c r="Y289" s="359"/>
      <c r="Z289" s="359"/>
      <c r="AA289" s="359"/>
      <c r="AB289" s="359"/>
      <c r="AC289" s="359"/>
      <c r="AD289" s="359"/>
      <c r="AE289" s="359"/>
      <c r="AF289" s="359"/>
      <c r="AG289" s="359"/>
      <c r="AH289" s="359"/>
      <c r="AI289" s="359"/>
      <c r="AJ289" s="359"/>
      <c r="AK289" s="359"/>
      <c r="AL289" s="359"/>
      <c r="AM289" s="359"/>
      <c r="AN289" s="359"/>
      <c r="AO289" s="359"/>
      <c r="AP289" s="359"/>
      <c r="AQ289" s="359"/>
      <c r="AR289" s="359"/>
      <c r="AS289" s="359"/>
      <c r="AT289" s="359"/>
      <c r="AU289" s="359"/>
      <c r="AV289" s="359"/>
      <c r="AW289" s="359"/>
      <c r="AX289" s="359"/>
      <c r="AY289" s="359"/>
      <c r="AZ289" s="359"/>
      <c r="BA289" s="359"/>
      <c r="BB289" s="359"/>
      <c r="BC289" s="360" t="n">
        <f aca="false">4*12</f>
        <v>48</v>
      </c>
      <c r="BD289" s="360"/>
      <c r="BE289" s="360"/>
      <c r="BF289" s="360"/>
      <c r="BG289" s="360"/>
      <c r="BH289" s="360"/>
      <c r="BI289" s="360"/>
      <c r="BJ289" s="360"/>
      <c r="BK289" s="360"/>
      <c r="BL289" s="360"/>
      <c r="BM289" s="360"/>
      <c r="BN289" s="360"/>
      <c r="BO289" s="360"/>
      <c r="BP289" s="360"/>
      <c r="BQ289" s="360"/>
      <c r="BR289" s="360"/>
      <c r="BS289" s="361" t="n">
        <v>1850</v>
      </c>
      <c r="BT289" s="361"/>
      <c r="BU289" s="361"/>
      <c r="BV289" s="361"/>
      <c r="BW289" s="361"/>
      <c r="BX289" s="361"/>
      <c r="BY289" s="361"/>
      <c r="BZ289" s="361"/>
      <c r="CA289" s="361"/>
      <c r="CB289" s="361"/>
      <c r="CC289" s="361"/>
      <c r="CD289" s="361"/>
      <c r="CE289" s="361"/>
      <c r="CF289" s="361"/>
      <c r="CG289" s="361"/>
      <c r="CH289" s="361"/>
      <c r="CI289" s="361" t="n">
        <f aca="false">BC289*BS289</f>
        <v>88800</v>
      </c>
      <c r="CJ289" s="361"/>
      <c r="CK289" s="361"/>
      <c r="CL289" s="361"/>
      <c r="CM289" s="361"/>
      <c r="CN289" s="361"/>
      <c r="CO289" s="361"/>
      <c r="CP289" s="361"/>
      <c r="CQ289" s="361"/>
      <c r="CR289" s="361"/>
      <c r="CS289" s="361"/>
      <c r="CT289" s="361"/>
      <c r="CU289" s="361"/>
      <c r="CV289" s="361"/>
      <c r="CW289" s="361"/>
      <c r="CX289" s="361"/>
      <c r="CY289" s="361"/>
      <c r="CZ289" s="361"/>
    </row>
    <row r="290" s="362" customFormat="true" ht="15" hidden="false" customHeight="true" outlineLevel="0" collapsed="false">
      <c r="A290" s="373" t="s">
        <v>516</v>
      </c>
      <c r="B290" s="373"/>
      <c r="C290" s="373"/>
      <c r="D290" s="373"/>
      <c r="E290" s="373"/>
      <c r="F290" s="373"/>
      <c r="G290" s="373"/>
      <c r="H290" s="373"/>
      <c r="I290" s="373"/>
      <c r="J290" s="373"/>
      <c r="K290" s="373"/>
      <c r="L290" s="373"/>
      <c r="M290" s="373"/>
      <c r="N290" s="373"/>
      <c r="O290" s="373"/>
      <c r="P290" s="373"/>
      <c r="Q290" s="373"/>
      <c r="R290" s="373"/>
      <c r="S290" s="373"/>
      <c r="T290" s="373"/>
      <c r="U290" s="373"/>
      <c r="V290" s="373"/>
      <c r="W290" s="373"/>
      <c r="X290" s="373"/>
      <c r="Y290" s="373"/>
      <c r="Z290" s="373"/>
      <c r="AA290" s="373"/>
      <c r="AB290" s="373"/>
      <c r="AC290" s="373"/>
      <c r="AD290" s="373"/>
      <c r="AE290" s="373"/>
      <c r="AF290" s="373"/>
      <c r="AG290" s="373"/>
      <c r="AH290" s="373"/>
      <c r="AI290" s="373"/>
      <c r="AJ290" s="373"/>
      <c r="AK290" s="373"/>
      <c r="AL290" s="373"/>
      <c r="AM290" s="373"/>
      <c r="AN290" s="373"/>
      <c r="AO290" s="373"/>
      <c r="AP290" s="373"/>
      <c r="AQ290" s="373"/>
      <c r="AR290" s="373"/>
      <c r="AS290" s="373"/>
      <c r="AT290" s="373"/>
      <c r="AU290" s="373"/>
      <c r="AV290" s="373"/>
      <c r="AW290" s="373"/>
      <c r="AX290" s="373"/>
      <c r="AY290" s="373"/>
      <c r="AZ290" s="373"/>
      <c r="BA290" s="373"/>
      <c r="BB290" s="373"/>
      <c r="BC290" s="365" t="s">
        <v>164</v>
      </c>
      <c r="BD290" s="365"/>
      <c r="BE290" s="365"/>
      <c r="BF290" s="365"/>
      <c r="BG290" s="365"/>
      <c r="BH290" s="365"/>
      <c r="BI290" s="365"/>
      <c r="BJ290" s="365"/>
      <c r="BK290" s="365"/>
      <c r="BL290" s="365"/>
      <c r="BM290" s="365"/>
      <c r="BN290" s="365"/>
      <c r="BO290" s="365"/>
      <c r="BP290" s="365"/>
      <c r="BQ290" s="365"/>
      <c r="BR290" s="365"/>
      <c r="BS290" s="365" t="s">
        <v>164</v>
      </c>
      <c r="BT290" s="365"/>
      <c r="BU290" s="365"/>
      <c r="BV290" s="365"/>
      <c r="BW290" s="365"/>
      <c r="BX290" s="365"/>
      <c r="BY290" s="365"/>
      <c r="BZ290" s="365"/>
      <c r="CA290" s="365"/>
      <c r="CB290" s="365"/>
      <c r="CC290" s="365"/>
      <c r="CD290" s="365"/>
      <c r="CE290" s="365"/>
      <c r="CF290" s="365"/>
      <c r="CG290" s="365"/>
      <c r="CH290" s="365"/>
      <c r="CI290" s="366" t="n">
        <f aca="false">CI288+CI289</f>
        <v>88800</v>
      </c>
      <c r="CJ290" s="366"/>
      <c r="CK290" s="366"/>
      <c r="CL290" s="366"/>
      <c r="CM290" s="366"/>
      <c r="CN290" s="366"/>
      <c r="CO290" s="366"/>
      <c r="CP290" s="366"/>
      <c r="CQ290" s="366"/>
      <c r="CR290" s="366"/>
      <c r="CS290" s="366"/>
      <c r="CT290" s="366"/>
      <c r="CU290" s="366"/>
      <c r="CV290" s="366"/>
      <c r="CW290" s="366"/>
      <c r="CX290" s="366"/>
      <c r="CY290" s="366"/>
      <c r="CZ290" s="366"/>
    </row>
    <row r="291" s="362" customFormat="true" ht="15" hidden="false" customHeight="true" outlineLevel="0" collapsed="false">
      <c r="A291" s="257"/>
      <c r="B291" s="257"/>
      <c r="C291" s="257"/>
      <c r="D291" s="257"/>
      <c r="E291" s="257"/>
      <c r="F291" s="257"/>
      <c r="G291" s="257"/>
      <c r="H291" s="257"/>
      <c r="I291" s="257"/>
      <c r="J291" s="257"/>
      <c r="K291" s="257"/>
      <c r="L291" s="257"/>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351" t="n">
        <v>2027</v>
      </c>
      <c r="BI291" s="351"/>
      <c r="BJ291" s="351"/>
      <c r="BK291" s="351"/>
      <c r="BL291" s="351"/>
      <c r="BM291" s="351"/>
      <c r="BN291" s="351"/>
      <c r="BO291" s="351"/>
      <c r="BP291" s="351"/>
      <c r="BQ291" s="351"/>
      <c r="BR291" s="351"/>
      <c r="BS291" s="257"/>
      <c r="BT291" s="257"/>
      <c r="BU291" s="257"/>
      <c r="BV291" s="257"/>
      <c r="BW291" s="257"/>
      <c r="BX291" s="257"/>
      <c r="BY291" s="257"/>
      <c r="BZ291" s="257"/>
      <c r="CA291" s="257"/>
      <c r="CB291" s="257"/>
      <c r="CC291" s="257"/>
      <c r="CD291" s="257"/>
      <c r="CE291" s="257"/>
      <c r="CF291" s="257"/>
      <c r="CG291" s="257"/>
      <c r="CH291" s="257"/>
      <c r="CI291" s="257"/>
      <c r="CJ291" s="257"/>
      <c r="CK291" s="257"/>
      <c r="CL291" s="257"/>
      <c r="CM291" s="257"/>
      <c r="CN291" s="257"/>
      <c r="CO291" s="257"/>
      <c r="CP291" s="257"/>
      <c r="CQ291" s="257"/>
      <c r="CR291" s="257"/>
      <c r="CS291" s="257"/>
      <c r="CT291" s="257"/>
      <c r="CU291" s="257"/>
      <c r="CV291" s="257"/>
      <c r="CW291" s="257"/>
      <c r="CX291" s="257"/>
      <c r="CY291" s="257"/>
      <c r="CZ291" s="257"/>
    </row>
    <row r="292" s="362" customFormat="true" ht="38.25" hidden="false" customHeight="true" outlineLevel="0" collapsed="false">
      <c r="A292" s="301" t="s">
        <v>387</v>
      </c>
      <c r="B292" s="301"/>
      <c r="C292" s="301"/>
      <c r="D292" s="301"/>
      <c r="E292" s="301"/>
      <c r="F292" s="301"/>
      <c r="G292" s="301"/>
      <c r="H292" s="301" t="s">
        <v>563</v>
      </c>
      <c r="I292" s="301"/>
      <c r="J292" s="301"/>
      <c r="K292" s="301"/>
      <c r="L292" s="301"/>
      <c r="M292" s="301"/>
      <c r="N292" s="301"/>
      <c r="O292" s="301"/>
      <c r="P292" s="301"/>
      <c r="Q292" s="301"/>
      <c r="R292" s="301"/>
      <c r="S292" s="301"/>
      <c r="T292" s="301"/>
      <c r="U292" s="301"/>
      <c r="V292" s="301"/>
      <c r="W292" s="301"/>
      <c r="X292" s="301"/>
      <c r="Y292" s="301"/>
      <c r="Z292" s="301"/>
      <c r="AA292" s="301"/>
      <c r="AB292" s="301"/>
      <c r="AC292" s="301"/>
      <c r="AD292" s="301"/>
      <c r="AE292" s="301"/>
      <c r="AF292" s="301"/>
      <c r="AG292" s="301"/>
      <c r="AH292" s="301"/>
      <c r="AI292" s="301"/>
      <c r="AJ292" s="301"/>
      <c r="AK292" s="301"/>
      <c r="AL292" s="301"/>
      <c r="AM292" s="301"/>
      <c r="AN292" s="301"/>
      <c r="AO292" s="301"/>
      <c r="AP292" s="301"/>
      <c r="AQ292" s="301"/>
      <c r="AR292" s="301"/>
      <c r="AS292" s="301"/>
      <c r="AT292" s="301"/>
      <c r="AU292" s="301"/>
      <c r="AV292" s="301"/>
      <c r="AW292" s="301"/>
      <c r="AX292" s="301"/>
      <c r="AY292" s="301"/>
      <c r="AZ292" s="301"/>
      <c r="BA292" s="301"/>
      <c r="BB292" s="301"/>
      <c r="BC292" s="352" t="s">
        <v>574</v>
      </c>
      <c r="BD292" s="352"/>
      <c r="BE292" s="352"/>
      <c r="BF292" s="352"/>
      <c r="BG292" s="352"/>
      <c r="BH292" s="352"/>
      <c r="BI292" s="352"/>
      <c r="BJ292" s="352"/>
      <c r="BK292" s="352"/>
      <c r="BL292" s="352"/>
      <c r="BM292" s="352"/>
      <c r="BN292" s="352"/>
      <c r="BO292" s="352"/>
      <c r="BP292" s="352"/>
      <c r="BQ292" s="352"/>
      <c r="BR292" s="352"/>
      <c r="BS292" s="352" t="s">
        <v>575</v>
      </c>
      <c r="BT292" s="352"/>
      <c r="BU292" s="352"/>
      <c r="BV292" s="352"/>
      <c r="BW292" s="352"/>
      <c r="BX292" s="352"/>
      <c r="BY292" s="352"/>
      <c r="BZ292" s="352"/>
      <c r="CA292" s="352"/>
      <c r="CB292" s="352"/>
      <c r="CC292" s="352"/>
      <c r="CD292" s="352"/>
      <c r="CE292" s="352"/>
      <c r="CF292" s="352"/>
      <c r="CG292" s="352"/>
      <c r="CH292" s="352"/>
      <c r="CI292" s="352" t="s">
        <v>554</v>
      </c>
      <c r="CJ292" s="352"/>
      <c r="CK292" s="352"/>
      <c r="CL292" s="352"/>
      <c r="CM292" s="352"/>
      <c r="CN292" s="352"/>
      <c r="CO292" s="352"/>
      <c r="CP292" s="352"/>
      <c r="CQ292" s="352"/>
      <c r="CR292" s="352"/>
      <c r="CS292" s="352"/>
      <c r="CT292" s="352"/>
      <c r="CU292" s="352"/>
      <c r="CV292" s="352"/>
      <c r="CW292" s="352"/>
      <c r="CX292" s="352"/>
      <c r="CY292" s="352"/>
      <c r="CZ292" s="352"/>
    </row>
    <row r="293" s="362" customFormat="true" ht="15" hidden="false" customHeight="true" outlineLevel="0" collapsed="false">
      <c r="A293" s="354" t="n">
        <v>1</v>
      </c>
      <c r="B293" s="354"/>
      <c r="C293" s="354"/>
      <c r="D293" s="354"/>
      <c r="E293" s="354"/>
      <c r="F293" s="354"/>
      <c r="G293" s="354"/>
      <c r="H293" s="354" t="n">
        <v>2</v>
      </c>
      <c r="I293" s="354"/>
      <c r="J293" s="354"/>
      <c r="K293" s="354"/>
      <c r="L293" s="354"/>
      <c r="M293" s="354"/>
      <c r="N293" s="354"/>
      <c r="O293" s="354"/>
      <c r="P293" s="354"/>
      <c r="Q293" s="354"/>
      <c r="R293" s="354"/>
      <c r="S293" s="354"/>
      <c r="T293" s="354"/>
      <c r="U293" s="354"/>
      <c r="V293" s="354"/>
      <c r="W293" s="354"/>
      <c r="X293" s="354"/>
      <c r="Y293" s="354"/>
      <c r="Z293" s="354"/>
      <c r="AA293" s="354"/>
      <c r="AB293" s="354"/>
      <c r="AC293" s="354"/>
      <c r="AD293" s="354"/>
      <c r="AE293" s="354"/>
      <c r="AF293" s="354"/>
      <c r="AG293" s="354"/>
      <c r="AH293" s="354"/>
      <c r="AI293" s="354"/>
      <c r="AJ293" s="354"/>
      <c r="AK293" s="354"/>
      <c r="AL293" s="354"/>
      <c r="AM293" s="354"/>
      <c r="AN293" s="354"/>
      <c r="AO293" s="354"/>
      <c r="AP293" s="354"/>
      <c r="AQ293" s="354"/>
      <c r="AR293" s="354"/>
      <c r="AS293" s="354"/>
      <c r="AT293" s="354"/>
      <c r="AU293" s="354"/>
      <c r="AV293" s="354"/>
      <c r="AW293" s="354"/>
      <c r="AX293" s="354"/>
      <c r="AY293" s="354"/>
      <c r="AZ293" s="354"/>
      <c r="BA293" s="354"/>
      <c r="BB293" s="354"/>
      <c r="BC293" s="354" t="n">
        <v>3</v>
      </c>
      <c r="BD293" s="354"/>
      <c r="BE293" s="354"/>
      <c r="BF293" s="354"/>
      <c r="BG293" s="354"/>
      <c r="BH293" s="354"/>
      <c r="BI293" s="354"/>
      <c r="BJ293" s="354"/>
      <c r="BK293" s="354"/>
      <c r="BL293" s="354"/>
      <c r="BM293" s="354"/>
      <c r="BN293" s="354"/>
      <c r="BO293" s="354"/>
      <c r="BP293" s="354"/>
      <c r="BQ293" s="354"/>
      <c r="BR293" s="354"/>
      <c r="BS293" s="354" t="n">
        <v>4</v>
      </c>
      <c r="BT293" s="354"/>
      <c r="BU293" s="354"/>
      <c r="BV293" s="354"/>
      <c r="BW293" s="354"/>
      <c r="BX293" s="354"/>
      <c r="BY293" s="354"/>
      <c r="BZ293" s="354"/>
      <c r="CA293" s="354"/>
      <c r="CB293" s="354"/>
      <c r="CC293" s="354"/>
      <c r="CD293" s="354"/>
      <c r="CE293" s="354"/>
      <c r="CF293" s="354"/>
      <c r="CG293" s="354"/>
      <c r="CH293" s="354"/>
      <c r="CI293" s="354" t="n">
        <v>5</v>
      </c>
      <c r="CJ293" s="354"/>
      <c r="CK293" s="354"/>
      <c r="CL293" s="354"/>
      <c r="CM293" s="354"/>
      <c r="CN293" s="354"/>
      <c r="CO293" s="354"/>
      <c r="CP293" s="354"/>
      <c r="CQ293" s="354"/>
      <c r="CR293" s="354"/>
      <c r="CS293" s="354"/>
      <c r="CT293" s="354"/>
      <c r="CU293" s="354"/>
      <c r="CV293" s="354"/>
      <c r="CW293" s="354"/>
      <c r="CX293" s="354"/>
      <c r="CY293" s="354"/>
      <c r="CZ293" s="354"/>
    </row>
    <row r="294" s="357" customFormat="true" ht="15" hidden="false" customHeight="true" outlineLevel="0" collapsed="false">
      <c r="A294" s="379" t="s">
        <v>511</v>
      </c>
      <c r="B294" s="379"/>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79"/>
      <c r="AK294" s="379"/>
      <c r="AL294" s="379"/>
      <c r="AM294" s="379"/>
      <c r="AN294" s="379"/>
      <c r="AO294" s="379"/>
      <c r="AP294" s="379"/>
      <c r="AQ294" s="379"/>
      <c r="AR294" s="379"/>
      <c r="AS294" s="379"/>
      <c r="AT294" s="379"/>
      <c r="AU294" s="379"/>
      <c r="AV294" s="379"/>
      <c r="AW294" s="379"/>
      <c r="AX294" s="379"/>
      <c r="AY294" s="379"/>
      <c r="AZ294" s="379"/>
      <c r="BA294" s="379"/>
      <c r="BB294" s="379"/>
      <c r="BC294" s="379"/>
      <c r="BD294" s="379"/>
      <c r="BE294" s="379"/>
      <c r="BF294" s="379"/>
      <c r="BG294" s="379"/>
      <c r="BH294" s="379"/>
      <c r="BI294" s="379"/>
      <c r="BJ294" s="379"/>
      <c r="BK294" s="379"/>
      <c r="BL294" s="379"/>
      <c r="BM294" s="379"/>
      <c r="BN294" s="379"/>
      <c r="BO294" s="379"/>
      <c r="BP294" s="379"/>
      <c r="BQ294" s="379"/>
      <c r="BR294" s="379"/>
      <c r="BS294" s="379"/>
      <c r="BT294" s="379"/>
      <c r="BU294" s="379"/>
      <c r="BV294" s="379"/>
      <c r="BW294" s="379"/>
      <c r="BX294" s="379"/>
      <c r="BY294" s="379"/>
      <c r="BZ294" s="379"/>
      <c r="CA294" s="379"/>
      <c r="CB294" s="379"/>
      <c r="CC294" s="379"/>
      <c r="CD294" s="379"/>
      <c r="CE294" s="379"/>
      <c r="CF294" s="379"/>
      <c r="CG294" s="379"/>
      <c r="CH294" s="379"/>
      <c r="CI294" s="379"/>
      <c r="CJ294" s="379"/>
      <c r="CK294" s="379"/>
      <c r="CL294" s="379"/>
      <c r="CM294" s="379"/>
      <c r="CN294" s="379"/>
      <c r="CO294" s="379"/>
      <c r="CP294" s="379"/>
      <c r="CQ294" s="379"/>
      <c r="CR294" s="379"/>
      <c r="CS294" s="379"/>
      <c r="CT294" s="379"/>
      <c r="CU294" s="379"/>
      <c r="CV294" s="379"/>
      <c r="CW294" s="379"/>
      <c r="CX294" s="379"/>
      <c r="CY294" s="379"/>
      <c r="CZ294" s="379"/>
    </row>
    <row r="295" s="353" customFormat="true" ht="18.75" hidden="false" customHeight="true" outlineLevel="0" collapsed="false">
      <c r="A295" s="358" t="s">
        <v>154</v>
      </c>
      <c r="B295" s="358"/>
      <c r="C295" s="358"/>
      <c r="D295" s="358"/>
      <c r="E295" s="358"/>
      <c r="F295" s="358"/>
      <c r="G295" s="358"/>
      <c r="H295" s="359" t="s">
        <v>576</v>
      </c>
      <c r="I295" s="359"/>
      <c r="J295" s="359"/>
      <c r="K295" s="359"/>
      <c r="L295" s="359"/>
      <c r="M295" s="359"/>
      <c r="N295" s="359"/>
      <c r="O295" s="359"/>
      <c r="P295" s="359"/>
      <c r="Q295" s="359"/>
      <c r="R295" s="359"/>
      <c r="S295" s="359"/>
      <c r="T295" s="359"/>
      <c r="U295" s="359"/>
      <c r="V295" s="359"/>
      <c r="W295" s="359"/>
      <c r="X295" s="359"/>
      <c r="Y295" s="359"/>
      <c r="Z295" s="359"/>
      <c r="AA295" s="359"/>
      <c r="AB295" s="359"/>
      <c r="AC295" s="359"/>
      <c r="AD295" s="359"/>
      <c r="AE295" s="359"/>
      <c r="AF295" s="359"/>
      <c r="AG295" s="359"/>
      <c r="AH295" s="359"/>
      <c r="AI295" s="359"/>
      <c r="AJ295" s="359"/>
      <c r="AK295" s="359"/>
      <c r="AL295" s="359"/>
      <c r="AM295" s="359"/>
      <c r="AN295" s="359"/>
      <c r="AO295" s="359"/>
      <c r="AP295" s="359"/>
      <c r="AQ295" s="359"/>
      <c r="AR295" s="359"/>
      <c r="AS295" s="359"/>
      <c r="AT295" s="359"/>
      <c r="AU295" s="359"/>
      <c r="AV295" s="359"/>
      <c r="AW295" s="359"/>
      <c r="AX295" s="359"/>
      <c r="AY295" s="359"/>
      <c r="AZ295" s="359"/>
      <c r="BA295" s="359"/>
      <c r="BB295" s="359"/>
      <c r="BC295" s="360"/>
      <c r="BD295" s="360"/>
      <c r="BE295" s="360"/>
      <c r="BF295" s="360"/>
      <c r="BG295" s="360"/>
      <c r="BH295" s="360"/>
      <c r="BI295" s="360"/>
      <c r="BJ295" s="360"/>
      <c r="BK295" s="360"/>
      <c r="BL295" s="360"/>
      <c r="BM295" s="360"/>
      <c r="BN295" s="360"/>
      <c r="BO295" s="360"/>
      <c r="BP295" s="360"/>
      <c r="BQ295" s="360"/>
      <c r="BR295" s="360"/>
      <c r="BS295" s="361"/>
      <c r="BT295" s="361"/>
      <c r="BU295" s="361"/>
      <c r="BV295" s="361"/>
      <c r="BW295" s="361"/>
      <c r="BX295" s="361"/>
      <c r="BY295" s="361"/>
      <c r="BZ295" s="361"/>
      <c r="CA295" s="361"/>
      <c r="CB295" s="361"/>
      <c r="CC295" s="361"/>
      <c r="CD295" s="361"/>
      <c r="CE295" s="361"/>
      <c r="CF295" s="361"/>
      <c r="CG295" s="361"/>
      <c r="CH295" s="361"/>
      <c r="CI295" s="361" t="n">
        <f aca="false">BS295*BC295</f>
        <v>0</v>
      </c>
      <c r="CJ295" s="361"/>
      <c r="CK295" s="361"/>
      <c r="CL295" s="361"/>
      <c r="CM295" s="361"/>
      <c r="CN295" s="361"/>
      <c r="CO295" s="361"/>
      <c r="CP295" s="361"/>
      <c r="CQ295" s="361"/>
      <c r="CR295" s="361"/>
      <c r="CS295" s="361"/>
      <c r="CT295" s="361"/>
      <c r="CU295" s="361"/>
      <c r="CV295" s="361"/>
      <c r="CW295" s="361"/>
      <c r="CX295" s="361"/>
      <c r="CY295" s="361"/>
      <c r="CZ295" s="361"/>
    </row>
    <row r="296" s="355" customFormat="true" ht="12.75" hidden="false" customHeight="true" outlineLevel="0" collapsed="false">
      <c r="A296" s="358" t="s">
        <v>154</v>
      </c>
      <c r="B296" s="358"/>
      <c r="C296" s="358"/>
      <c r="D296" s="358"/>
      <c r="E296" s="358"/>
      <c r="F296" s="358"/>
      <c r="G296" s="358"/>
      <c r="H296" s="359" t="s">
        <v>577</v>
      </c>
      <c r="I296" s="359"/>
      <c r="J296" s="359"/>
      <c r="K296" s="359"/>
      <c r="L296" s="359"/>
      <c r="M296" s="359"/>
      <c r="N296" s="359"/>
      <c r="O296" s="359"/>
      <c r="P296" s="359"/>
      <c r="Q296" s="359"/>
      <c r="R296" s="359"/>
      <c r="S296" s="359"/>
      <c r="T296" s="359"/>
      <c r="U296" s="359"/>
      <c r="V296" s="359"/>
      <c r="W296" s="359"/>
      <c r="X296" s="359"/>
      <c r="Y296" s="359"/>
      <c r="Z296" s="359"/>
      <c r="AA296" s="359"/>
      <c r="AB296" s="359"/>
      <c r="AC296" s="359"/>
      <c r="AD296" s="359"/>
      <c r="AE296" s="359"/>
      <c r="AF296" s="359"/>
      <c r="AG296" s="359"/>
      <c r="AH296" s="359"/>
      <c r="AI296" s="359"/>
      <c r="AJ296" s="359"/>
      <c r="AK296" s="359"/>
      <c r="AL296" s="359"/>
      <c r="AM296" s="359"/>
      <c r="AN296" s="359"/>
      <c r="AO296" s="359"/>
      <c r="AP296" s="359"/>
      <c r="AQ296" s="359"/>
      <c r="AR296" s="359"/>
      <c r="AS296" s="359"/>
      <c r="AT296" s="359"/>
      <c r="AU296" s="359"/>
      <c r="AV296" s="359"/>
      <c r="AW296" s="359"/>
      <c r="AX296" s="359"/>
      <c r="AY296" s="359"/>
      <c r="AZ296" s="359"/>
      <c r="BA296" s="359"/>
      <c r="BB296" s="359"/>
      <c r="BC296" s="360" t="n">
        <f aca="false">4*12</f>
        <v>48</v>
      </c>
      <c r="BD296" s="360"/>
      <c r="BE296" s="360"/>
      <c r="BF296" s="360"/>
      <c r="BG296" s="360"/>
      <c r="BH296" s="360"/>
      <c r="BI296" s="360"/>
      <c r="BJ296" s="360"/>
      <c r="BK296" s="360"/>
      <c r="BL296" s="360"/>
      <c r="BM296" s="360"/>
      <c r="BN296" s="360"/>
      <c r="BO296" s="360"/>
      <c r="BP296" s="360"/>
      <c r="BQ296" s="360"/>
      <c r="BR296" s="360"/>
      <c r="BS296" s="361" t="n">
        <v>1850</v>
      </c>
      <c r="BT296" s="361"/>
      <c r="BU296" s="361"/>
      <c r="BV296" s="361"/>
      <c r="BW296" s="361"/>
      <c r="BX296" s="361"/>
      <c r="BY296" s="361"/>
      <c r="BZ296" s="361"/>
      <c r="CA296" s="361"/>
      <c r="CB296" s="361"/>
      <c r="CC296" s="361"/>
      <c r="CD296" s="361"/>
      <c r="CE296" s="361"/>
      <c r="CF296" s="361"/>
      <c r="CG296" s="361"/>
      <c r="CH296" s="361"/>
      <c r="CI296" s="361" t="n">
        <f aca="false">BC296*BS296</f>
        <v>88800</v>
      </c>
      <c r="CJ296" s="361"/>
      <c r="CK296" s="361"/>
      <c r="CL296" s="361"/>
      <c r="CM296" s="361"/>
      <c r="CN296" s="361"/>
      <c r="CO296" s="361"/>
      <c r="CP296" s="361"/>
      <c r="CQ296" s="361"/>
      <c r="CR296" s="361"/>
      <c r="CS296" s="361"/>
      <c r="CT296" s="361"/>
      <c r="CU296" s="361"/>
      <c r="CV296" s="361"/>
      <c r="CW296" s="361"/>
      <c r="CX296" s="361"/>
      <c r="CY296" s="361"/>
      <c r="CZ296" s="361"/>
    </row>
    <row r="297" s="362" customFormat="true" ht="15" hidden="false" customHeight="true" outlineLevel="0" collapsed="false">
      <c r="A297" s="373" t="s">
        <v>516</v>
      </c>
      <c r="B297" s="373"/>
      <c r="C297" s="373"/>
      <c r="D297" s="373"/>
      <c r="E297" s="373"/>
      <c r="F297" s="373"/>
      <c r="G297" s="373"/>
      <c r="H297" s="373"/>
      <c r="I297" s="373"/>
      <c r="J297" s="373"/>
      <c r="K297" s="373"/>
      <c r="L297" s="373"/>
      <c r="M297" s="373"/>
      <c r="N297" s="373"/>
      <c r="O297" s="373"/>
      <c r="P297" s="373"/>
      <c r="Q297" s="373"/>
      <c r="R297" s="373"/>
      <c r="S297" s="373"/>
      <c r="T297" s="373"/>
      <c r="U297" s="373"/>
      <c r="V297" s="373"/>
      <c r="W297" s="373"/>
      <c r="X297" s="373"/>
      <c r="Y297" s="373"/>
      <c r="Z297" s="373"/>
      <c r="AA297" s="373"/>
      <c r="AB297" s="373"/>
      <c r="AC297" s="373"/>
      <c r="AD297" s="373"/>
      <c r="AE297" s="373"/>
      <c r="AF297" s="373"/>
      <c r="AG297" s="373"/>
      <c r="AH297" s="373"/>
      <c r="AI297" s="373"/>
      <c r="AJ297" s="373"/>
      <c r="AK297" s="373"/>
      <c r="AL297" s="373"/>
      <c r="AM297" s="373"/>
      <c r="AN297" s="373"/>
      <c r="AO297" s="373"/>
      <c r="AP297" s="373"/>
      <c r="AQ297" s="373"/>
      <c r="AR297" s="373"/>
      <c r="AS297" s="373"/>
      <c r="AT297" s="373"/>
      <c r="AU297" s="373"/>
      <c r="AV297" s="373"/>
      <c r="AW297" s="373"/>
      <c r="AX297" s="373"/>
      <c r="AY297" s="373"/>
      <c r="AZ297" s="373"/>
      <c r="BA297" s="373"/>
      <c r="BB297" s="373"/>
      <c r="BC297" s="365" t="s">
        <v>164</v>
      </c>
      <c r="BD297" s="365"/>
      <c r="BE297" s="365"/>
      <c r="BF297" s="365"/>
      <c r="BG297" s="365"/>
      <c r="BH297" s="365"/>
      <c r="BI297" s="365"/>
      <c r="BJ297" s="365"/>
      <c r="BK297" s="365"/>
      <c r="BL297" s="365"/>
      <c r="BM297" s="365"/>
      <c r="BN297" s="365"/>
      <c r="BO297" s="365"/>
      <c r="BP297" s="365"/>
      <c r="BQ297" s="365"/>
      <c r="BR297" s="365"/>
      <c r="BS297" s="365" t="s">
        <v>164</v>
      </c>
      <c r="BT297" s="365"/>
      <c r="BU297" s="365"/>
      <c r="BV297" s="365"/>
      <c r="BW297" s="365"/>
      <c r="BX297" s="365"/>
      <c r="BY297" s="365"/>
      <c r="BZ297" s="365"/>
      <c r="CA297" s="365"/>
      <c r="CB297" s="365"/>
      <c r="CC297" s="365"/>
      <c r="CD297" s="365"/>
      <c r="CE297" s="365"/>
      <c r="CF297" s="365"/>
      <c r="CG297" s="365"/>
      <c r="CH297" s="365"/>
      <c r="CI297" s="366" t="n">
        <f aca="false">CI295+CI296</f>
        <v>88800</v>
      </c>
      <c r="CJ297" s="366"/>
      <c r="CK297" s="366"/>
      <c r="CL297" s="366"/>
      <c r="CM297" s="366"/>
      <c r="CN297" s="366"/>
      <c r="CO297" s="366"/>
      <c r="CP297" s="366"/>
      <c r="CQ297" s="366"/>
      <c r="CR297" s="366"/>
      <c r="CS297" s="366"/>
      <c r="CT297" s="366"/>
      <c r="CU297" s="366"/>
      <c r="CV297" s="366"/>
      <c r="CW297" s="366"/>
      <c r="CX297" s="366"/>
      <c r="CY297" s="366"/>
      <c r="CZ297" s="366"/>
    </row>
    <row r="298" s="362" customFormat="true" ht="15" hidden="false" customHeight="true" outlineLevel="0" collapsed="false">
      <c r="A298" s="244" t="s">
        <v>578</v>
      </c>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244"/>
      <c r="BS298" s="244"/>
      <c r="BT298" s="244"/>
      <c r="BU298" s="244"/>
      <c r="BV298" s="244"/>
      <c r="BW298" s="244"/>
      <c r="BX298" s="244"/>
      <c r="BY298" s="244"/>
      <c r="BZ298" s="244"/>
      <c r="CA298" s="244"/>
      <c r="CB298" s="244"/>
      <c r="CC298" s="244"/>
      <c r="CD298" s="244"/>
      <c r="CE298" s="244"/>
      <c r="CF298" s="244"/>
      <c r="CG298" s="244"/>
      <c r="CH298" s="244"/>
      <c r="CI298" s="244"/>
      <c r="CJ298" s="244"/>
      <c r="CK298" s="244"/>
      <c r="CL298" s="244"/>
      <c r="CM298" s="244"/>
      <c r="CN298" s="244"/>
      <c r="CO298" s="244"/>
      <c r="CP298" s="244"/>
      <c r="CQ298" s="244"/>
      <c r="CR298" s="244"/>
      <c r="CS298" s="244"/>
      <c r="CT298" s="244"/>
      <c r="CU298" s="244"/>
      <c r="CV298" s="244"/>
      <c r="CW298" s="244"/>
      <c r="CX298" s="244"/>
      <c r="CY298" s="244"/>
      <c r="CZ298" s="244"/>
    </row>
    <row r="299" s="362" customFormat="true" ht="9.75" hidden="false" customHeight="true" outlineLevel="0" collapsed="false">
      <c r="A299" s="257"/>
      <c r="B299" s="257"/>
      <c r="C299" s="257"/>
      <c r="D299" s="257"/>
      <c r="E299" s="257"/>
      <c r="F299" s="257"/>
      <c r="G299" s="257"/>
      <c r="H299" s="257"/>
      <c r="I299" s="257"/>
      <c r="J299" s="257"/>
      <c r="K299" s="257"/>
      <c r="L299" s="257"/>
      <c r="M299" s="257"/>
      <c r="N299" s="257"/>
      <c r="O299" s="257"/>
      <c r="P299" s="257"/>
      <c r="Q299" s="257"/>
      <c r="R299" s="257"/>
      <c r="S299" s="257"/>
      <c r="T299" s="257"/>
      <c r="U299" s="257"/>
      <c r="V299" s="257"/>
      <c r="W299" s="257"/>
      <c r="X299" s="257"/>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7"/>
      <c r="BB299" s="257"/>
      <c r="BC299" s="257"/>
      <c r="BD299" s="257"/>
      <c r="BE299" s="257"/>
      <c r="BF299" s="257"/>
      <c r="BG299" s="257"/>
      <c r="BH299" s="257"/>
      <c r="BI299" s="257"/>
      <c r="BJ299" s="257"/>
      <c r="BK299" s="257"/>
      <c r="BL299" s="257"/>
      <c r="BM299" s="257"/>
      <c r="BN299" s="257"/>
      <c r="BO299" s="257"/>
      <c r="BP299" s="257"/>
      <c r="BQ299" s="257"/>
      <c r="BR299" s="257"/>
      <c r="BS299" s="257"/>
      <c r="BT299" s="257"/>
      <c r="BU299" s="257"/>
      <c r="BV299" s="257"/>
      <c r="BW299" s="257"/>
      <c r="BX299" s="257"/>
      <c r="BY299" s="257"/>
      <c r="BZ299" s="257"/>
      <c r="CA299" s="257"/>
      <c r="CB299" s="257"/>
      <c r="CC299" s="257"/>
      <c r="CD299" s="257"/>
      <c r="CE299" s="257"/>
      <c r="CF299" s="257"/>
      <c r="CG299" s="257"/>
      <c r="CH299" s="257"/>
      <c r="CI299" s="257"/>
      <c r="CJ299" s="257"/>
      <c r="CK299" s="257"/>
      <c r="CL299" s="257"/>
      <c r="CM299" s="257"/>
      <c r="CN299" s="257"/>
      <c r="CO299" s="257"/>
      <c r="CP299" s="257"/>
      <c r="CQ299" s="257"/>
      <c r="CR299" s="257"/>
      <c r="CS299" s="257"/>
      <c r="CT299" s="257"/>
      <c r="CU299" s="257"/>
      <c r="CV299" s="257"/>
      <c r="CW299" s="257"/>
      <c r="CX299" s="257"/>
      <c r="CY299" s="257"/>
      <c r="CZ299" s="257"/>
    </row>
    <row r="300" s="362" customFormat="true" ht="15" hidden="false" customHeight="true" outlineLevel="0" collapsed="false">
      <c r="A300" s="244" t="s">
        <v>420</v>
      </c>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302" t="s">
        <v>207</v>
      </c>
      <c r="X300" s="302"/>
      <c r="Y300" s="302"/>
      <c r="Z300" s="302"/>
      <c r="AA300" s="302"/>
      <c r="AB300" s="302"/>
      <c r="AC300" s="302"/>
      <c r="AD300" s="302"/>
      <c r="AE300" s="302"/>
      <c r="AF300" s="302"/>
      <c r="AG300" s="302"/>
      <c r="AH300" s="302"/>
      <c r="AI300" s="302"/>
      <c r="AJ300" s="302"/>
      <c r="AK300" s="302"/>
      <c r="AL300" s="302"/>
      <c r="AM300" s="302"/>
      <c r="AN300" s="302"/>
      <c r="AO300" s="302"/>
      <c r="AP300" s="302"/>
      <c r="AQ300" s="302"/>
      <c r="AR300" s="302"/>
      <c r="AS300" s="302"/>
      <c r="AT300" s="302"/>
      <c r="AU300" s="302"/>
      <c r="AV300" s="302"/>
      <c r="AW300" s="302"/>
      <c r="AX300" s="302"/>
      <c r="AY300" s="302"/>
      <c r="AZ300" s="302"/>
      <c r="BA300" s="302"/>
      <c r="BB300" s="302"/>
      <c r="BC300" s="302"/>
      <c r="BD300" s="302"/>
      <c r="BE300" s="302"/>
      <c r="BF300" s="302"/>
      <c r="BG300" s="302"/>
      <c r="BH300" s="302"/>
      <c r="BI300" s="302"/>
      <c r="BJ300" s="302"/>
      <c r="BK300" s="302"/>
      <c r="BL300" s="302"/>
      <c r="BM300" s="302"/>
      <c r="BN300" s="302"/>
      <c r="BO300" s="302"/>
      <c r="BP300" s="302"/>
      <c r="BQ300" s="302"/>
      <c r="BR300" s="302"/>
      <c r="BS300" s="302"/>
      <c r="BT300" s="302"/>
      <c r="BU300" s="302"/>
      <c r="BV300" s="302"/>
      <c r="BW300" s="302"/>
      <c r="BX300" s="302"/>
      <c r="BY300" s="302"/>
      <c r="BZ300" s="302"/>
      <c r="CA300" s="302"/>
      <c r="CB300" s="302"/>
      <c r="CC300" s="302"/>
      <c r="CD300" s="302"/>
      <c r="CE300" s="302"/>
      <c r="CF300" s="302"/>
      <c r="CG300" s="302"/>
      <c r="CH300" s="302"/>
      <c r="CI300" s="302"/>
      <c r="CJ300" s="302"/>
      <c r="CK300" s="302"/>
      <c r="CL300" s="302"/>
      <c r="CM300" s="302"/>
      <c r="CN300" s="302"/>
      <c r="CO300" s="302"/>
      <c r="CP300" s="302"/>
      <c r="CQ300" s="302"/>
      <c r="CR300" s="302"/>
      <c r="CS300" s="302"/>
      <c r="CT300" s="302"/>
      <c r="CU300" s="302"/>
      <c r="CV300" s="302"/>
      <c r="CW300" s="302"/>
      <c r="CX300" s="302"/>
      <c r="CY300" s="302"/>
      <c r="CZ300" s="302"/>
    </row>
    <row r="301" s="362" customFormat="true" ht="15" hidden="false" customHeight="true" outlineLevel="0" collapsed="false">
      <c r="A301" s="257"/>
      <c r="B301" s="257"/>
      <c r="C301" s="257"/>
      <c r="D301" s="257"/>
      <c r="E301" s="257"/>
      <c r="F301" s="257"/>
      <c r="G301" s="257"/>
      <c r="H301" s="257"/>
      <c r="I301" s="257"/>
      <c r="J301" s="257"/>
      <c r="K301" s="257"/>
      <c r="L301" s="257"/>
      <c r="M301" s="257"/>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7"/>
      <c r="BB301" s="257"/>
      <c r="BC301" s="257"/>
      <c r="BD301" s="257"/>
      <c r="BE301" s="257"/>
      <c r="BF301" s="257"/>
      <c r="BG301" s="257"/>
      <c r="BH301" s="257"/>
      <c r="BI301" s="257"/>
      <c r="BJ301" s="351" t="n">
        <v>2025</v>
      </c>
      <c r="BK301" s="351"/>
      <c r="BL301" s="351"/>
      <c r="BM301" s="351"/>
      <c r="BN301" s="351"/>
      <c r="BO301" s="351"/>
      <c r="BP301" s="351"/>
      <c r="BQ301" s="351"/>
      <c r="BR301" s="351"/>
      <c r="BS301" s="351"/>
      <c r="BT301" s="351"/>
      <c r="BU301" s="257"/>
      <c r="BV301" s="257"/>
      <c r="BW301" s="257"/>
      <c r="BX301" s="257"/>
      <c r="BY301" s="257"/>
      <c r="BZ301" s="257"/>
      <c r="CA301" s="257"/>
      <c r="CB301" s="257"/>
      <c r="CC301" s="257"/>
      <c r="CD301" s="257"/>
      <c r="CE301" s="257"/>
      <c r="CF301" s="257"/>
      <c r="CG301" s="257"/>
      <c r="CH301" s="257"/>
      <c r="CI301" s="257"/>
      <c r="CJ301" s="257"/>
      <c r="CK301" s="257"/>
      <c r="CL301" s="257"/>
      <c r="CM301" s="257"/>
      <c r="CN301" s="257"/>
      <c r="CO301" s="257"/>
      <c r="CP301" s="257"/>
      <c r="CQ301" s="257"/>
      <c r="CR301" s="257"/>
      <c r="CS301" s="257"/>
      <c r="CT301" s="257"/>
      <c r="CU301" s="257"/>
      <c r="CV301" s="257"/>
      <c r="CW301" s="257"/>
      <c r="CX301" s="257"/>
      <c r="CY301" s="257"/>
      <c r="CZ301" s="257"/>
    </row>
    <row r="302" s="357" customFormat="true" ht="38.25" hidden="false" customHeight="true" outlineLevel="0" collapsed="false">
      <c r="A302" s="301" t="s">
        <v>387</v>
      </c>
      <c r="B302" s="301"/>
      <c r="C302" s="301"/>
      <c r="D302" s="301"/>
      <c r="E302" s="301"/>
      <c r="F302" s="301"/>
      <c r="G302" s="301"/>
      <c r="H302" s="301" t="s">
        <v>38</v>
      </c>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301"/>
      <c r="AF302" s="301"/>
      <c r="AG302" s="301"/>
      <c r="AH302" s="301"/>
      <c r="AI302" s="301"/>
      <c r="AJ302" s="301"/>
      <c r="AK302" s="301"/>
      <c r="AL302" s="301"/>
      <c r="AM302" s="301"/>
      <c r="AN302" s="301"/>
      <c r="AO302" s="301" t="s">
        <v>579</v>
      </c>
      <c r="AP302" s="301"/>
      <c r="AQ302" s="301"/>
      <c r="AR302" s="301"/>
      <c r="AS302" s="301"/>
      <c r="AT302" s="301"/>
      <c r="AU302" s="301"/>
      <c r="AV302" s="301"/>
      <c r="AW302" s="301"/>
      <c r="AX302" s="301"/>
      <c r="AY302" s="301"/>
      <c r="AZ302" s="301"/>
      <c r="BA302" s="301"/>
      <c r="BB302" s="301"/>
      <c r="BC302" s="301"/>
      <c r="BD302" s="301"/>
      <c r="BE302" s="301" t="s">
        <v>580</v>
      </c>
      <c r="BF302" s="301"/>
      <c r="BG302" s="301"/>
      <c r="BH302" s="301"/>
      <c r="BI302" s="301"/>
      <c r="BJ302" s="301"/>
      <c r="BK302" s="301"/>
      <c r="BL302" s="301"/>
      <c r="BM302" s="301"/>
      <c r="BN302" s="301"/>
      <c r="BO302" s="301"/>
      <c r="BP302" s="301"/>
      <c r="BQ302" s="301"/>
      <c r="BR302" s="301"/>
      <c r="BS302" s="301"/>
      <c r="BT302" s="301"/>
      <c r="BU302" s="301" t="s">
        <v>581</v>
      </c>
      <c r="BV302" s="301"/>
      <c r="BW302" s="301"/>
      <c r="BX302" s="301"/>
      <c r="BY302" s="301"/>
      <c r="BZ302" s="301"/>
      <c r="CA302" s="301"/>
      <c r="CB302" s="301"/>
      <c r="CC302" s="301"/>
      <c r="CD302" s="301"/>
      <c r="CE302" s="301"/>
      <c r="CF302" s="301"/>
      <c r="CG302" s="301"/>
      <c r="CH302" s="301"/>
      <c r="CI302" s="301"/>
      <c r="CJ302" s="301"/>
      <c r="CK302" s="301" t="s">
        <v>582</v>
      </c>
      <c r="CL302" s="301"/>
      <c r="CM302" s="301"/>
      <c r="CN302" s="301"/>
      <c r="CO302" s="301"/>
      <c r="CP302" s="301"/>
      <c r="CQ302" s="301"/>
      <c r="CR302" s="301"/>
      <c r="CS302" s="301"/>
      <c r="CT302" s="301"/>
      <c r="CU302" s="301"/>
      <c r="CV302" s="301"/>
      <c r="CW302" s="301"/>
      <c r="CX302" s="301"/>
      <c r="CY302" s="301"/>
      <c r="CZ302" s="301"/>
    </row>
    <row r="303" s="353" customFormat="true" ht="18.75" hidden="false" customHeight="true" outlineLevel="0" collapsed="false">
      <c r="A303" s="354" t="n">
        <v>1</v>
      </c>
      <c r="B303" s="354"/>
      <c r="C303" s="354"/>
      <c r="D303" s="354"/>
      <c r="E303" s="354"/>
      <c r="F303" s="354"/>
      <c r="G303" s="354"/>
      <c r="H303" s="354" t="n">
        <v>2</v>
      </c>
      <c r="I303" s="354"/>
      <c r="J303" s="354"/>
      <c r="K303" s="354"/>
      <c r="L303" s="354"/>
      <c r="M303" s="354"/>
      <c r="N303" s="354"/>
      <c r="O303" s="354"/>
      <c r="P303" s="354"/>
      <c r="Q303" s="354"/>
      <c r="R303" s="354"/>
      <c r="S303" s="354"/>
      <c r="T303" s="354"/>
      <c r="U303" s="354"/>
      <c r="V303" s="354"/>
      <c r="W303" s="354"/>
      <c r="X303" s="354"/>
      <c r="Y303" s="354"/>
      <c r="Z303" s="354"/>
      <c r="AA303" s="354"/>
      <c r="AB303" s="354"/>
      <c r="AC303" s="354"/>
      <c r="AD303" s="354"/>
      <c r="AE303" s="354"/>
      <c r="AF303" s="354"/>
      <c r="AG303" s="354"/>
      <c r="AH303" s="354"/>
      <c r="AI303" s="354"/>
      <c r="AJ303" s="354"/>
      <c r="AK303" s="354"/>
      <c r="AL303" s="354"/>
      <c r="AM303" s="354"/>
      <c r="AN303" s="354"/>
      <c r="AO303" s="354" t="n">
        <v>3</v>
      </c>
      <c r="AP303" s="354"/>
      <c r="AQ303" s="354"/>
      <c r="AR303" s="354"/>
      <c r="AS303" s="354"/>
      <c r="AT303" s="354"/>
      <c r="AU303" s="354"/>
      <c r="AV303" s="354"/>
      <c r="AW303" s="354"/>
      <c r="AX303" s="354"/>
      <c r="AY303" s="354"/>
      <c r="AZ303" s="354"/>
      <c r="BA303" s="354"/>
      <c r="BB303" s="354"/>
      <c r="BC303" s="354"/>
      <c r="BD303" s="354"/>
      <c r="BE303" s="354" t="n">
        <v>4</v>
      </c>
      <c r="BF303" s="354"/>
      <c r="BG303" s="354"/>
      <c r="BH303" s="354"/>
      <c r="BI303" s="354"/>
      <c r="BJ303" s="354"/>
      <c r="BK303" s="354"/>
      <c r="BL303" s="354"/>
      <c r="BM303" s="354"/>
      <c r="BN303" s="354"/>
      <c r="BO303" s="354"/>
      <c r="BP303" s="354"/>
      <c r="BQ303" s="354"/>
      <c r="BR303" s="354"/>
      <c r="BS303" s="354"/>
      <c r="BT303" s="354"/>
      <c r="BU303" s="354" t="n">
        <v>5</v>
      </c>
      <c r="BV303" s="354"/>
      <c r="BW303" s="354"/>
      <c r="BX303" s="354"/>
      <c r="BY303" s="354"/>
      <c r="BZ303" s="354"/>
      <c r="CA303" s="354"/>
      <c r="CB303" s="354"/>
      <c r="CC303" s="354"/>
      <c r="CD303" s="354"/>
      <c r="CE303" s="354"/>
      <c r="CF303" s="354"/>
      <c r="CG303" s="354"/>
      <c r="CH303" s="354"/>
      <c r="CI303" s="354"/>
      <c r="CJ303" s="354"/>
      <c r="CK303" s="354" t="n">
        <v>6</v>
      </c>
      <c r="CL303" s="354"/>
      <c r="CM303" s="354"/>
      <c r="CN303" s="354"/>
      <c r="CO303" s="354"/>
      <c r="CP303" s="354"/>
      <c r="CQ303" s="354"/>
      <c r="CR303" s="354"/>
      <c r="CS303" s="354"/>
      <c r="CT303" s="354"/>
      <c r="CU303" s="354"/>
      <c r="CV303" s="354"/>
      <c r="CW303" s="354"/>
      <c r="CX303" s="354"/>
      <c r="CY303" s="354"/>
      <c r="CZ303" s="354"/>
    </row>
    <row r="304" s="414" customFormat="true" ht="12.75" hidden="false" customHeight="false" outlineLevel="0" collapsed="false">
      <c r="A304" s="356" t="s">
        <v>511</v>
      </c>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c r="AA304" s="356"/>
      <c r="AB304" s="356"/>
      <c r="AC304" s="356"/>
      <c r="AD304" s="356"/>
      <c r="AE304" s="356"/>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356"/>
      <c r="BK304" s="356"/>
      <c r="BL304" s="356"/>
      <c r="BM304" s="356"/>
      <c r="BN304" s="356"/>
      <c r="BO304" s="356"/>
      <c r="BP304" s="356"/>
      <c r="BQ304" s="356"/>
      <c r="BR304" s="356"/>
      <c r="BS304" s="356"/>
      <c r="BT304" s="356"/>
      <c r="BU304" s="356"/>
      <c r="BV304" s="356"/>
      <c r="BW304" s="356"/>
      <c r="BX304" s="356"/>
      <c r="BY304" s="356"/>
      <c r="BZ304" s="356"/>
      <c r="CA304" s="356"/>
      <c r="CB304" s="356"/>
      <c r="CC304" s="356"/>
      <c r="CD304" s="356"/>
      <c r="CE304" s="356"/>
      <c r="CF304" s="356"/>
      <c r="CG304" s="356"/>
      <c r="CH304" s="356"/>
      <c r="CI304" s="356"/>
      <c r="CJ304" s="356"/>
      <c r="CK304" s="356"/>
      <c r="CL304" s="356"/>
      <c r="CM304" s="356"/>
      <c r="CN304" s="356"/>
      <c r="CO304" s="356"/>
      <c r="CP304" s="356"/>
      <c r="CQ304" s="356"/>
      <c r="CR304" s="356"/>
      <c r="CS304" s="356"/>
      <c r="CT304" s="356"/>
      <c r="CU304" s="356"/>
      <c r="CV304" s="356"/>
      <c r="CW304" s="356"/>
      <c r="CX304" s="356"/>
      <c r="CY304" s="356"/>
      <c r="CZ304" s="356"/>
    </row>
    <row r="305" s="362" customFormat="true" ht="15" hidden="false" customHeight="true" outlineLevel="0" collapsed="false">
      <c r="A305" s="358" t="s">
        <v>154</v>
      </c>
      <c r="B305" s="358"/>
      <c r="C305" s="358"/>
      <c r="D305" s="358"/>
      <c r="E305" s="358"/>
      <c r="F305" s="358"/>
      <c r="G305" s="358"/>
      <c r="H305" s="359" t="s">
        <v>583</v>
      </c>
      <c r="I305" s="359"/>
      <c r="J305" s="359"/>
      <c r="K305" s="359"/>
      <c r="L305" s="359"/>
      <c r="M305" s="359"/>
      <c r="N305" s="359"/>
      <c r="O305" s="359"/>
      <c r="P305" s="359"/>
      <c r="Q305" s="359"/>
      <c r="R305" s="359"/>
      <c r="S305" s="359"/>
      <c r="T305" s="359"/>
      <c r="U305" s="359"/>
      <c r="V305" s="359"/>
      <c r="W305" s="359"/>
      <c r="X305" s="359"/>
      <c r="Y305" s="359"/>
      <c r="Z305" s="359"/>
      <c r="AA305" s="359"/>
      <c r="AB305" s="359"/>
      <c r="AC305" s="359"/>
      <c r="AD305" s="359"/>
      <c r="AE305" s="359"/>
      <c r="AF305" s="359"/>
      <c r="AG305" s="359"/>
      <c r="AH305" s="359"/>
      <c r="AI305" s="359"/>
      <c r="AJ305" s="359"/>
      <c r="AK305" s="359"/>
      <c r="AL305" s="359"/>
      <c r="AM305" s="359"/>
      <c r="AN305" s="359"/>
      <c r="AO305" s="361" t="n">
        <v>3900</v>
      </c>
      <c r="AP305" s="361"/>
      <c r="AQ305" s="361"/>
      <c r="AR305" s="361"/>
      <c r="AS305" s="361"/>
      <c r="AT305" s="361"/>
      <c r="AU305" s="361"/>
      <c r="AV305" s="361"/>
      <c r="AW305" s="361"/>
      <c r="AX305" s="361"/>
      <c r="AY305" s="361"/>
      <c r="AZ305" s="361"/>
      <c r="BA305" s="361"/>
      <c r="BB305" s="361"/>
      <c r="BC305" s="361"/>
      <c r="BD305" s="361"/>
      <c r="BE305" s="361" t="n">
        <v>44.3944</v>
      </c>
      <c r="BF305" s="361"/>
      <c r="BG305" s="361"/>
      <c r="BH305" s="361"/>
      <c r="BI305" s="361"/>
      <c r="BJ305" s="361"/>
      <c r="BK305" s="361"/>
      <c r="BL305" s="361"/>
      <c r="BM305" s="361"/>
      <c r="BN305" s="361"/>
      <c r="BO305" s="361"/>
      <c r="BP305" s="361"/>
      <c r="BQ305" s="361"/>
      <c r="BR305" s="361"/>
      <c r="BS305" s="361"/>
      <c r="BT305" s="361"/>
      <c r="BU305" s="361"/>
      <c r="BV305" s="361"/>
      <c r="BW305" s="361"/>
      <c r="BX305" s="361"/>
      <c r="BY305" s="361"/>
      <c r="BZ305" s="361"/>
      <c r="CA305" s="361"/>
      <c r="CB305" s="361"/>
      <c r="CC305" s="361"/>
      <c r="CD305" s="361"/>
      <c r="CE305" s="361"/>
      <c r="CF305" s="361"/>
      <c r="CG305" s="361"/>
      <c r="CH305" s="361"/>
      <c r="CI305" s="361"/>
      <c r="CJ305" s="361"/>
      <c r="CK305" s="361" t="n">
        <f aca="false">AO305*BE305</f>
        <v>173138.16</v>
      </c>
      <c r="CL305" s="361"/>
      <c r="CM305" s="361"/>
      <c r="CN305" s="361"/>
      <c r="CO305" s="361"/>
      <c r="CP305" s="361"/>
      <c r="CQ305" s="361"/>
      <c r="CR305" s="361"/>
      <c r="CS305" s="361"/>
      <c r="CT305" s="361"/>
      <c r="CU305" s="361"/>
      <c r="CV305" s="361"/>
      <c r="CW305" s="361"/>
      <c r="CX305" s="361"/>
      <c r="CY305" s="361"/>
      <c r="CZ305" s="361"/>
    </row>
    <row r="306" s="362" customFormat="true" ht="15" hidden="false" customHeight="true" outlineLevel="0" collapsed="false">
      <c r="A306" s="358" t="s">
        <v>155</v>
      </c>
      <c r="B306" s="358"/>
      <c r="C306" s="358"/>
      <c r="D306" s="358"/>
      <c r="E306" s="358"/>
      <c r="F306" s="358"/>
      <c r="G306" s="358"/>
      <c r="H306" s="359" t="s">
        <v>584</v>
      </c>
      <c r="I306" s="359"/>
      <c r="J306" s="359"/>
      <c r="K306" s="359"/>
      <c r="L306" s="359"/>
      <c r="M306" s="359"/>
      <c r="N306" s="359"/>
      <c r="O306" s="359"/>
      <c r="P306" s="359"/>
      <c r="Q306" s="359"/>
      <c r="R306" s="359"/>
      <c r="S306" s="359"/>
      <c r="T306" s="359"/>
      <c r="U306" s="359"/>
      <c r="V306" s="359"/>
      <c r="W306" s="359"/>
      <c r="X306" s="359"/>
      <c r="Y306" s="359"/>
      <c r="Z306" s="359"/>
      <c r="AA306" s="359"/>
      <c r="AB306" s="359"/>
      <c r="AC306" s="359"/>
      <c r="AD306" s="359"/>
      <c r="AE306" s="359"/>
      <c r="AF306" s="359"/>
      <c r="AG306" s="359"/>
      <c r="AH306" s="359"/>
      <c r="AI306" s="359"/>
      <c r="AJ306" s="359"/>
      <c r="AK306" s="359"/>
      <c r="AL306" s="359"/>
      <c r="AM306" s="359"/>
      <c r="AN306" s="359"/>
      <c r="AO306" s="361" t="n">
        <v>3900</v>
      </c>
      <c r="AP306" s="361"/>
      <c r="AQ306" s="361"/>
      <c r="AR306" s="361"/>
      <c r="AS306" s="361"/>
      <c r="AT306" s="361"/>
      <c r="AU306" s="361"/>
      <c r="AV306" s="361"/>
      <c r="AW306" s="361"/>
      <c r="AX306" s="361"/>
      <c r="AY306" s="361"/>
      <c r="AZ306" s="361"/>
      <c r="BA306" s="361"/>
      <c r="BB306" s="361"/>
      <c r="BC306" s="361"/>
      <c r="BD306" s="361"/>
      <c r="BE306" s="361" t="n">
        <v>28.5272</v>
      </c>
      <c r="BF306" s="361"/>
      <c r="BG306" s="361"/>
      <c r="BH306" s="361"/>
      <c r="BI306" s="361"/>
      <c r="BJ306" s="361"/>
      <c r="BK306" s="361"/>
      <c r="BL306" s="361"/>
      <c r="BM306" s="361"/>
      <c r="BN306" s="361"/>
      <c r="BO306" s="361"/>
      <c r="BP306" s="361"/>
      <c r="BQ306" s="361"/>
      <c r="BR306" s="361"/>
      <c r="BS306" s="361"/>
      <c r="BT306" s="361"/>
      <c r="BU306" s="361"/>
      <c r="BV306" s="361"/>
      <c r="BW306" s="361"/>
      <c r="BX306" s="361"/>
      <c r="BY306" s="361"/>
      <c r="BZ306" s="361"/>
      <c r="CA306" s="361"/>
      <c r="CB306" s="361"/>
      <c r="CC306" s="361"/>
      <c r="CD306" s="361"/>
      <c r="CE306" s="361"/>
      <c r="CF306" s="361"/>
      <c r="CG306" s="361"/>
      <c r="CH306" s="361"/>
      <c r="CI306" s="361"/>
      <c r="CJ306" s="361"/>
      <c r="CK306" s="361" t="n">
        <f aca="false">AO306*BE306</f>
        <v>111256.08</v>
      </c>
      <c r="CL306" s="361"/>
      <c r="CM306" s="361"/>
      <c r="CN306" s="361"/>
      <c r="CO306" s="361"/>
      <c r="CP306" s="361"/>
      <c r="CQ306" s="361"/>
      <c r="CR306" s="361"/>
      <c r="CS306" s="361"/>
      <c r="CT306" s="361"/>
      <c r="CU306" s="361"/>
      <c r="CV306" s="361"/>
      <c r="CW306" s="361"/>
      <c r="CX306" s="361"/>
      <c r="CY306" s="361"/>
      <c r="CZ306" s="361"/>
    </row>
    <row r="307" s="362" customFormat="true" ht="15" hidden="false" customHeight="true" outlineLevel="0" collapsed="false">
      <c r="A307" s="358" t="s">
        <v>156</v>
      </c>
      <c r="B307" s="358"/>
      <c r="C307" s="358"/>
      <c r="D307" s="358"/>
      <c r="E307" s="358"/>
      <c r="F307" s="358"/>
      <c r="G307" s="358"/>
      <c r="H307" s="359" t="s">
        <v>585</v>
      </c>
      <c r="I307" s="359"/>
      <c r="J307" s="359"/>
      <c r="K307" s="359"/>
      <c r="L307" s="359"/>
      <c r="M307" s="359"/>
      <c r="N307" s="359"/>
      <c r="O307" s="359"/>
      <c r="P307" s="359"/>
      <c r="Q307" s="359"/>
      <c r="R307" s="359"/>
      <c r="S307" s="359"/>
      <c r="T307" s="359"/>
      <c r="U307" s="359"/>
      <c r="V307" s="359"/>
      <c r="W307" s="359"/>
      <c r="X307" s="359"/>
      <c r="Y307" s="359"/>
      <c r="Z307" s="359"/>
      <c r="AA307" s="359"/>
      <c r="AB307" s="359"/>
      <c r="AC307" s="359"/>
      <c r="AD307" s="359"/>
      <c r="AE307" s="359"/>
      <c r="AF307" s="359"/>
      <c r="AG307" s="359"/>
      <c r="AH307" s="359"/>
      <c r="AI307" s="359"/>
      <c r="AJ307" s="359"/>
      <c r="AK307" s="359"/>
      <c r="AL307" s="359"/>
      <c r="AM307" s="359"/>
      <c r="AN307" s="359"/>
      <c r="AO307" s="361" t="n">
        <v>3900</v>
      </c>
      <c r="AP307" s="361"/>
      <c r="AQ307" s="361"/>
      <c r="AR307" s="361"/>
      <c r="AS307" s="361"/>
      <c r="AT307" s="361"/>
      <c r="AU307" s="361"/>
      <c r="AV307" s="361"/>
      <c r="AW307" s="361"/>
      <c r="AX307" s="361"/>
      <c r="AY307" s="361"/>
      <c r="AZ307" s="361"/>
      <c r="BA307" s="361"/>
      <c r="BB307" s="361"/>
      <c r="BC307" s="361"/>
      <c r="BD307" s="361"/>
      <c r="BE307" s="361" t="n">
        <v>14.263599</v>
      </c>
      <c r="BF307" s="361"/>
      <c r="BG307" s="361"/>
      <c r="BH307" s="361"/>
      <c r="BI307" s="361"/>
      <c r="BJ307" s="361"/>
      <c r="BK307" s="361"/>
      <c r="BL307" s="361"/>
      <c r="BM307" s="361"/>
      <c r="BN307" s="361"/>
      <c r="BO307" s="361"/>
      <c r="BP307" s="361"/>
      <c r="BQ307" s="361"/>
      <c r="BR307" s="361"/>
      <c r="BS307" s="361"/>
      <c r="BT307" s="361"/>
      <c r="BU307" s="361"/>
      <c r="BV307" s="361"/>
      <c r="BW307" s="361"/>
      <c r="BX307" s="361"/>
      <c r="BY307" s="361"/>
      <c r="BZ307" s="361"/>
      <c r="CA307" s="361"/>
      <c r="CB307" s="361"/>
      <c r="CC307" s="361"/>
      <c r="CD307" s="361"/>
      <c r="CE307" s="361"/>
      <c r="CF307" s="361"/>
      <c r="CG307" s="361"/>
      <c r="CH307" s="361"/>
      <c r="CI307" s="361"/>
      <c r="CJ307" s="361"/>
      <c r="CK307" s="361" t="n">
        <f aca="false">AO307*BE307</f>
        <v>55628.0361</v>
      </c>
      <c r="CL307" s="361"/>
      <c r="CM307" s="361"/>
      <c r="CN307" s="361"/>
      <c r="CO307" s="361"/>
      <c r="CP307" s="361"/>
      <c r="CQ307" s="361"/>
      <c r="CR307" s="361"/>
      <c r="CS307" s="361"/>
      <c r="CT307" s="361"/>
      <c r="CU307" s="361"/>
      <c r="CV307" s="361"/>
      <c r="CW307" s="361"/>
      <c r="CX307" s="361"/>
      <c r="CY307" s="361"/>
      <c r="CZ307" s="361"/>
    </row>
    <row r="308" s="362" customFormat="true" ht="15" hidden="false" customHeight="true" outlineLevel="0" collapsed="false">
      <c r="A308" s="358" t="s">
        <v>157</v>
      </c>
      <c r="B308" s="358"/>
      <c r="C308" s="358"/>
      <c r="D308" s="358"/>
      <c r="E308" s="358"/>
      <c r="F308" s="358"/>
      <c r="G308" s="358"/>
      <c r="H308" s="359" t="s">
        <v>586</v>
      </c>
      <c r="I308" s="359"/>
      <c r="J308" s="359"/>
      <c r="K308" s="359"/>
      <c r="L308" s="359"/>
      <c r="M308" s="359"/>
      <c r="N308" s="359"/>
      <c r="O308" s="359"/>
      <c r="P308" s="359"/>
      <c r="Q308" s="359"/>
      <c r="R308" s="359"/>
      <c r="S308" s="359"/>
      <c r="T308" s="359"/>
      <c r="U308" s="359"/>
      <c r="V308" s="359"/>
      <c r="W308" s="359"/>
      <c r="X308" s="359"/>
      <c r="Y308" s="359"/>
      <c r="Z308" s="359"/>
      <c r="AA308" s="359"/>
      <c r="AB308" s="359"/>
      <c r="AC308" s="359"/>
      <c r="AD308" s="359"/>
      <c r="AE308" s="359"/>
      <c r="AF308" s="359"/>
      <c r="AG308" s="359"/>
      <c r="AH308" s="359"/>
      <c r="AI308" s="359"/>
      <c r="AJ308" s="359"/>
      <c r="AK308" s="359"/>
      <c r="AL308" s="359"/>
      <c r="AM308" s="359"/>
      <c r="AN308" s="359"/>
      <c r="AO308" s="361" t="n">
        <v>145</v>
      </c>
      <c r="AP308" s="361"/>
      <c r="AQ308" s="361"/>
      <c r="AR308" s="361"/>
      <c r="AS308" s="361"/>
      <c r="AT308" s="361"/>
      <c r="AU308" s="361"/>
      <c r="AV308" s="361"/>
      <c r="AW308" s="361"/>
      <c r="AX308" s="361"/>
      <c r="AY308" s="361"/>
      <c r="AZ308" s="361"/>
      <c r="BA308" s="361"/>
      <c r="BB308" s="361"/>
      <c r="BC308" s="361"/>
      <c r="BD308" s="361"/>
      <c r="BE308" s="361" t="n">
        <v>1075.91</v>
      </c>
      <c r="BF308" s="361"/>
      <c r="BG308" s="361"/>
      <c r="BH308" s="361"/>
      <c r="BI308" s="361"/>
      <c r="BJ308" s="361"/>
      <c r="BK308" s="361"/>
      <c r="BL308" s="361"/>
      <c r="BM308" s="361"/>
      <c r="BN308" s="361"/>
      <c r="BO308" s="361"/>
      <c r="BP308" s="361"/>
      <c r="BQ308" s="361"/>
      <c r="BR308" s="361"/>
      <c r="BS308" s="361"/>
      <c r="BT308" s="361"/>
      <c r="BU308" s="361"/>
      <c r="BV308" s="361"/>
      <c r="BW308" s="361"/>
      <c r="BX308" s="361"/>
      <c r="BY308" s="361"/>
      <c r="BZ308" s="361"/>
      <c r="CA308" s="361"/>
      <c r="CB308" s="361"/>
      <c r="CC308" s="361"/>
      <c r="CD308" s="361"/>
      <c r="CE308" s="361"/>
      <c r="CF308" s="361"/>
      <c r="CG308" s="361"/>
      <c r="CH308" s="361"/>
      <c r="CI308" s="361"/>
      <c r="CJ308" s="361"/>
      <c r="CK308" s="361" t="n">
        <f aca="false">AO308*BE308</f>
        <v>156006.95</v>
      </c>
      <c r="CL308" s="361"/>
      <c r="CM308" s="361"/>
      <c r="CN308" s="361"/>
      <c r="CO308" s="361"/>
      <c r="CP308" s="361"/>
      <c r="CQ308" s="361"/>
      <c r="CR308" s="361"/>
      <c r="CS308" s="361"/>
      <c r="CT308" s="361"/>
      <c r="CU308" s="361"/>
      <c r="CV308" s="361"/>
      <c r="CW308" s="361"/>
      <c r="CX308" s="361"/>
      <c r="CY308" s="361"/>
      <c r="CZ308" s="361"/>
    </row>
    <row r="309" s="362" customFormat="true" ht="15" hidden="false" customHeight="true" outlineLevel="0" collapsed="false">
      <c r="A309" s="387" t="s">
        <v>516</v>
      </c>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c r="Z309" s="387"/>
      <c r="AA309" s="387"/>
      <c r="AB309" s="387"/>
      <c r="AC309" s="387"/>
      <c r="AD309" s="387"/>
      <c r="AE309" s="387"/>
      <c r="AF309" s="387"/>
      <c r="AG309" s="387"/>
      <c r="AH309" s="387"/>
      <c r="AI309" s="387"/>
      <c r="AJ309" s="387"/>
      <c r="AK309" s="387"/>
      <c r="AL309" s="387"/>
      <c r="AM309" s="387"/>
      <c r="AN309" s="387"/>
      <c r="AO309" s="366" t="s">
        <v>164</v>
      </c>
      <c r="AP309" s="366"/>
      <c r="AQ309" s="366"/>
      <c r="AR309" s="366"/>
      <c r="AS309" s="366"/>
      <c r="AT309" s="366"/>
      <c r="AU309" s="366"/>
      <c r="AV309" s="366"/>
      <c r="AW309" s="366"/>
      <c r="AX309" s="366"/>
      <c r="AY309" s="366"/>
      <c r="AZ309" s="366"/>
      <c r="BA309" s="366"/>
      <c r="BB309" s="366"/>
      <c r="BC309" s="366"/>
      <c r="BD309" s="366"/>
      <c r="BE309" s="366" t="s">
        <v>164</v>
      </c>
      <c r="BF309" s="366"/>
      <c r="BG309" s="366"/>
      <c r="BH309" s="366"/>
      <c r="BI309" s="366"/>
      <c r="BJ309" s="366"/>
      <c r="BK309" s="366"/>
      <c r="BL309" s="366"/>
      <c r="BM309" s="366"/>
      <c r="BN309" s="366"/>
      <c r="BO309" s="366"/>
      <c r="BP309" s="366"/>
      <c r="BQ309" s="366"/>
      <c r="BR309" s="366"/>
      <c r="BS309" s="366"/>
      <c r="BT309" s="366"/>
      <c r="BU309" s="366" t="s">
        <v>164</v>
      </c>
      <c r="BV309" s="366"/>
      <c r="BW309" s="366"/>
      <c r="BX309" s="366"/>
      <c r="BY309" s="366"/>
      <c r="BZ309" s="366"/>
      <c r="CA309" s="366"/>
      <c r="CB309" s="366"/>
      <c r="CC309" s="366"/>
      <c r="CD309" s="366"/>
      <c r="CE309" s="366"/>
      <c r="CF309" s="366"/>
      <c r="CG309" s="366"/>
      <c r="CH309" s="366"/>
      <c r="CI309" s="366"/>
      <c r="CJ309" s="366"/>
      <c r="CK309" s="366" t="n">
        <f aca="false">CK305+CK306+CK307+CK308</f>
        <v>496029.2261</v>
      </c>
      <c r="CL309" s="366"/>
      <c r="CM309" s="366"/>
      <c r="CN309" s="366"/>
      <c r="CO309" s="366"/>
      <c r="CP309" s="366"/>
      <c r="CQ309" s="366"/>
      <c r="CR309" s="366"/>
      <c r="CS309" s="366"/>
      <c r="CT309" s="366"/>
      <c r="CU309" s="366"/>
      <c r="CV309" s="366"/>
      <c r="CW309" s="366"/>
      <c r="CX309" s="366"/>
      <c r="CY309" s="366"/>
      <c r="CZ309" s="366"/>
    </row>
    <row r="310" s="362" customFormat="true" ht="15" hidden="false" customHeight="true" outlineLevel="0" collapsed="false">
      <c r="A310" s="257"/>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7"/>
      <c r="BB310" s="257"/>
      <c r="BC310" s="257"/>
      <c r="BD310" s="257"/>
      <c r="BE310" s="257"/>
      <c r="BF310" s="257"/>
      <c r="BG310" s="257"/>
      <c r="BH310" s="257"/>
      <c r="BI310" s="257"/>
      <c r="BJ310" s="351"/>
      <c r="BK310" s="351"/>
      <c r="BL310" s="351"/>
      <c r="BM310" s="351"/>
      <c r="BN310" s="351"/>
      <c r="BO310" s="351"/>
      <c r="BP310" s="351"/>
      <c r="BQ310" s="351"/>
      <c r="BR310" s="351"/>
      <c r="BS310" s="351"/>
      <c r="BT310" s="351"/>
      <c r="BU310" s="257"/>
      <c r="BV310" s="257"/>
      <c r="BW310" s="257"/>
      <c r="BX310" s="257"/>
      <c r="BY310" s="257"/>
      <c r="BZ310" s="257"/>
      <c r="CA310" s="257"/>
      <c r="CB310" s="257"/>
      <c r="CC310" s="257"/>
      <c r="CD310" s="257"/>
      <c r="CE310" s="257"/>
      <c r="CF310" s="257"/>
      <c r="CG310" s="257"/>
      <c r="CH310" s="257"/>
      <c r="CI310" s="257"/>
      <c r="CJ310" s="257"/>
      <c r="CK310" s="257"/>
      <c r="CL310" s="257"/>
      <c r="CM310" s="257"/>
      <c r="CN310" s="257"/>
      <c r="CO310" s="257"/>
      <c r="CP310" s="257"/>
      <c r="CQ310" s="257"/>
      <c r="CR310" s="257"/>
      <c r="CS310" s="257"/>
      <c r="CT310" s="257"/>
      <c r="CU310" s="257"/>
      <c r="CV310" s="257"/>
      <c r="CW310" s="257"/>
      <c r="CX310" s="257"/>
      <c r="CY310" s="257"/>
      <c r="CZ310" s="257"/>
    </row>
    <row r="311" s="357" customFormat="true" ht="38.25" hidden="false" customHeight="true" outlineLevel="0" collapsed="false">
      <c r="A311" s="301" t="s">
        <v>387</v>
      </c>
      <c r="B311" s="301"/>
      <c r="C311" s="301"/>
      <c r="D311" s="301"/>
      <c r="E311" s="301"/>
      <c r="F311" s="301"/>
      <c r="G311" s="301"/>
      <c r="H311" s="301" t="s">
        <v>38</v>
      </c>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t="s">
        <v>579</v>
      </c>
      <c r="AP311" s="301"/>
      <c r="AQ311" s="301"/>
      <c r="AR311" s="301"/>
      <c r="AS311" s="301"/>
      <c r="AT311" s="301"/>
      <c r="AU311" s="301"/>
      <c r="AV311" s="301"/>
      <c r="AW311" s="301"/>
      <c r="AX311" s="301"/>
      <c r="AY311" s="301"/>
      <c r="AZ311" s="301"/>
      <c r="BA311" s="301"/>
      <c r="BB311" s="301"/>
      <c r="BC311" s="301"/>
      <c r="BD311" s="301"/>
      <c r="BE311" s="301" t="s">
        <v>580</v>
      </c>
      <c r="BF311" s="301"/>
      <c r="BG311" s="301"/>
      <c r="BH311" s="301"/>
      <c r="BI311" s="301"/>
      <c r="BJ311" s="301"/>
      <c r="BK311" s="301"/>
      <c r="BL311" s="301"/>
      <c r="BM311" s="301"/>
      <c r="BN311" s="301"/>
      <c r="BO311" s="301"/>
      <c r="BP311" s="301"/>
      <c r="BQ311" s="301"/>
      <c r="BR311" s="301"/>
      <c r="BS311" s="301"/>
      <c r="BT311" s="301"/>
      <c r="BU311" s="301" t="s">
        <v>581</v>
      </c>
      <c r="BV311" s="301"/>
      <c r="BW311" s="301"/>
      <c r="BX311" s="301"/>
      <c r="BY311" s="301"/>
      <c r="BZ311" s="301"/>
      <c r="CA311" s="301"/>
      <c r="CB311" s="301"/>
      <c r="CC311" s="301"/>
      <c r="CD311" s="301"/>
      <c r="CE311" s="301"/>
      <c r="CF311" s="301"/>
      <c r="CG311" s="301"/>
      <c r="CH311" s="301"/>
      <c r="CI311" s="301"/>
      <c r="CJ311" s="301"/>
      <c r="CK311" s="301" t="s">
        <v>582</v>
      </c>
      <c r="CL311" s="301"/>
      <c r="CM311" s="301"/>
      <c r="CN311" s="301"/>
      <c r="CO311" s="301"/>
      <c r="CP311" s="301"/>
      <c r="CQ311" s="301"/>
      <c r="CR311" s="301"/>
      <c r="CS311" s="301"/>
      <c r="CT311" s="301"/>
      <c r="CU311" s="301"/>
      <c r="CV311" s="301"/>
      <c r="CW311" s="301"/>
      <c r="CX311" s="301"/>
      <c r="CY311" s="301"/>
      <c r="CZ311" s="301"/>
    </row>
    <row r="312" s="353" customFormat="true" ht="18.75" hidden="false" customHeight="true" outlineLevel="0" collapsed="false">
      <c r="A312" s="354" t="n">
        <v>1</v>
      </c>
      <c r="B312" s="354"/>
      <c r="C312" s="354"/>
      <c r="D312" s="354"/>
      <c r="E312" s="354"/>
      <c r="F312" s="354"/>
      <c r="G312" s="354"/>
      <c r="H312" s="354" t="n">
        <v>2</v>
      </c>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t="n">
        <v>3</v>
      </c>
      <c r="AP312" s="354"/>
      <c r="AQ312" s="354"/>
      <c r="AR312" s="354"/>
      <c r="AS312" s="354"/>
      <c r="AT312" s="354"/>
      <c r="AU312" s="354"/>
      <c r="AV312" s="354"/>
      <c r="AW312" s="354"/>
      <c r="AX312" s="354"/>
      <c r="AY312" s="354"/>
      <c r="AZ312" s="354"/>
      <c r="BA312" s="354"/>
      <c r="BB312" s="354"/>
      <c r="BC312" s="354"/>
      <c r="BD312" s="354"/>
      <c r="BE312" s="354" t="n">
        <v>4</v>
      </c>
      <c r="BF312" s="354"/>
      <c r="BG312" s="354"/>
      <c r="BH312" s="354"/>
      <c r="BI312" s="354"/>
      <c r="BJ312" s="354"/>
      <c r="BK312" s="354"/>
      <c r="BL312" s="354"/>
      <c r="BM312" s="354"/>
      <c r="BN312" s="354"/>
      <c r="BO312" s="354"/>
      <c r="BP312" s="354"/>
      <c r="BQ312" s="354"/>
      <c r="BR312" s="354"/>
      <c r="BS312" s="354"/>
      <c r="BT312" s="354"/>
      <c r="BU312" s="354" t="n">
        <v>5</v>
      </c>
      <c r="BV312" s="354"/>
      <c r="BW312" s="354"/>
      <c r="BX312" s="354"/>
      <c r="BY312" s="354"/>
      <c r="BZ312" s="354"/>
      <c r="CA312" s="354"/>
      <c r="CB312" s="354"/>
      <c r="CC312" s="354"/>
      <c r="CD312" s="354"/>
      <c r="CE312" s="354"/>
      <c r="CF312" s="354"/>
      <c r="CG312" s="354"/>
      <c r="CH312" s="354"/>
      <c r="CI312" s="354"/>
      <c r="CJ312" s="354"/>
      <c r="CK312" s="354" t="n">
        <v>6</v>
      </c>
      <c r="CL312" s="354"/>
      <c r="CM312" s="354"/>
      <c r="CN312" s="354"/>
      <c r="CO312" s="354"/>
      <c r="CP312" s="354"/>
      <c r="CQ312" s="354"/>
      <c r="CR312" s="354"/>
      <c r="CS312" s="354"/>
      <c r="CT312" s="354"/>
      <c r="CU312" s="354"/>
      <c r="CV312" s="354"/>
      <c r="CW312" s="354"/>
      <c r="CX312" s="354"/>
      <c r="CY312" s="354"/>
      <c r="CZ312" s="354"/>
    </row>
    <row r="313" s="414" customFormat="true" ht="12.75" hidden="false" customHeight="false" outlineLevel="0" collapsed="false">
      <c r="A313" s="356" t="s">
        <v>587</v>
      </c>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c r="AA313" s="356"/>
      <c r="AB313" s="356"/>
      <c r="AC313" s="356"/>
      <c r="AD313" s="356"/>
      <c r="AE313" s="356"/>
      <c r="AF313" s="356"/>
      <c r="AG313" s="356"/>
      <c r="AH313" s="356"/>
      <c r="AI313" s="356"/>
      <c r="AJ313" s="356"/>
      <c r="AK313" s="356"/>
      <c r="AL313" s="356"/>
      <c r="AM313" s="356"/>
      <c r="AN313" s="356"/>
      <c r="AO313" s="356"/>
      <c r="AP313" s="356"/>
      <c r="AQ313" s="356"/>
      <c r="AR313" s="356"/>
      <c r="AS313" s="356"/>
      <c r="AT313" s="356"/>
      <c r="AU313" s="356"/>
      <c r="AV313" s="356"/>
      <c r="AW313" s="356"/>
      <c r="AX313" s="356"/>
      <c r="AY313" s="356"/>
      <c r="AZ313" s="356"/>
      <c r="BA313" s="356"/>
      <c r="BB313" s="356"/>
      <c r="BC313" s="356"/>
      <c r="BD313" s="356"/>
      <c r="BE313" s="356"/>
      <c r="BF313" s="356"/>
      <c r="BG313" s="356"/>
      <c r="BH313" s="356"/>
      <c r="BI313" s="356"/>
      <c r="BJ313" s="356"/>
      <c r="BK313" s="356"/>
      <c r="BL313" s="356"/>
      <c r="BM313" s="356"/>
      <c r="BN313" s="356"/>
      <c r="BO313" s="356"/>
      <c r="BP313" s="356"/>
      <c r="BQ313" s="356"/>
      <c r="BR313" s="356"/>
      <c r="BS313" s="356"/>
      <c r="BT313" s="356"/>
      <c r="BU313" s="356"/>
      <c r="BV313" s="356"/>
      <c r="BW313" s="356"/>
      <c r="BX313" s="356"/>
      <c r="BY313" s="356"/>
      <c r="BZ313" s="356"/>
      <c r="CA313" s="356"/>
      <c r="CB313" s="356"/>
      <c r="CC313" s="356"/>
      <c r="CD313" s="356"/>
      <c r="CE313" s="356"/>
      <c r="CF313" s="356"/>
      <c r="CG313" s="356"/>
      <c r="CH313" s="356"/>
      <c r="CI313" s="356"/>
      <c r="CJ313" s="356"/>
      <c r="CK313" s="356"/>
      <c r="CL313" s="356"/>
      <c r="CM313" s="356"/>
      <c r="CN313" s="356"/>
      <c r="CO313" s="356"/>
      <c r="CP313" s="356"/>
      <c r="CQ313" s="356"/>
      <c r="CR313" s="356"/>
      <c r="CS313" s="356"/>
      <c r="CT313" s="356"/>
      <c r="CU313" s="356"/>
      <c r="CV313" s="356"/>
      <c r="CW313" s="356"/>
      <c r="CX313" s="356"/>
      <c r="CY313" s="356"/>
      <c r="CZ313" s="356"/>
    </row>
    <row r="314" s="362" customFormat="true" ht="15" hidden="false" customHeight="true" outlineLevel="0" collapsed="false">
      <c r="A314" s="358" t="s">
        <v>154</v>
      </c>
      <c r="B314" s="358"/>
      <c r="C314" s="358"/>
      <c r="D314" s="358"/>
      <c r="E314" s="358"/>
      <c r="F314" s="358"/>
      <c r="G314" s="358"/>
      <c r="H314" s="359" t="s">
        <v>583</v>
      </c>
      <c r="I314" s="359"/>
      <c r="J314" s="359"/>
      <c r="K314" s="359"/>
      <c r="L314" s="359"/>
      <c r="M314" s="359"/>
      <c r="N314" s="359"/>
      <c r="O314" s="359"/>
      <c r="P314" s="359"/>
      <c r="Q314" s="359"/>
      <c r="R314" s="359"/>
      <c r="S314" s="359"/>
      <c r="T314" s="359"/>
      <c r="U314" s="359"/>
      <c r="V314" s="359"/>
      <c r="W314" s="359"/>
      <c r="X314" s="359"/>
      <c r="Y314" s="359"/>
      <c r="Z314" s="359"/>
      <c r="AA314" s="359"/>
      <c r="AB314" s="359"/>
      <c r="AC314" s="359"/>
      <c r="AD314" s="359"/>
      <c r="AE314" s="359"/>
      <c r="AF314" s="359"/>
      <c r="AG314" s="359"/>
      <c r="AH314" s="359"/>
      <c r="AI314" s="359"/>
      <c r="AJ314" s="359"/>
      <c r="AK314" s="359"/>
      <c r="AL314" s="359"/>
      <c r="AM314" s="359"/>
      <c r="AN314" s="359"/>
      <c r="AO314" s="361" t="n">
        <v>910</v>
      </c>
      <c r="AP314" s="361"/>
      <c r="AQ314" s="361"/>
      <c r="AR314" s="361"/>
      <c r="AS314" s="361"/>
      <c r="AT314" s="361"/>
      <c r="AU314" s="361"/>
      <c r="AV314" s="361"/>
      <c r="AW314" s="361"/>
      <c r="AX314" s="361"/>
      <c r="AY314" s="361"/>
      <c r="AZ314" s="361"/>
      <c r="BA314" s="361"/>
      <c r="BB314" s="361"/>
      <c r="BC314" s="361"/>
      <c r="BD314" s="361"/>
      <c r="BE314" s="361" t="n">
        <v>43.5528</v>
      </c>
      <c r="BF314" s="361"/>
      <c r="BG314" s="361"/>
      <c r="BH314" s="361"/>
      <c r="BI314" s="361"/>
      <c r="BJ314" s="361"/>
      <c r="BK314" s="361"/>
      <c r="BL314" s="361"/>
      <c r="BM314" s="361"/>
      <c r="BN314" s="361"/>
      <c r="BO314" s="361"/>
      <c r="BP314" s="361"/>
      <c r="BQ314" s="361"/>
      <c r="BR314" s="361"/>
      <c r="BS314" s="361"/>
      <c r="BT314" s="361"/>
      <c r="BU314" s="361"/>
      <c r="BV314" s="361"/>
      <c r="BW314" s="361"/>
      <c r="BX314" s="361"/>
      <c r="BY314" s="361"/>
      <c r="BZ314" s="361"/>
      <c r="CA314" s="361"/>
      <c r="CB314" s="361"/>
      <c r="CC314" s="361"/>
      <c r="CD314" s="361"/>
      <c r="CE314" s="361"/>
      <c r="CF314" s="361"/>
      <c r="CG314" s="361"/>
      <c r="CH314" s="361"/>
      <c r="CI314" s="361"/>
      <c r="CJ314" s="361"/>
      <c r="CK314" s="361" t="n">
        <f aca="false">AO314*BE314</f>
        <v>39633.048</v>
      </c>
      <c r="CL314" s="361"/>
      <c r="CM314" s="361"/>
      <c r="CN314" s="361"/>
      <c r="CO314" s="361"/>
      <c r="CP314" s="361"/>
      <c r="CQ314" s="361"/>
      <c r="CR314" s="361"/>
      <c r="CS314" s="361"/>
      <c r="CT314" s="361"/>
      <c r="CU314" s="361"/>
      <c r="CV314" s="361"/>
      <c r="CW314" s="361"/>
      <c r="CX314" s="361"/>
      <c r="CY314" s="361"/>
      <c r="CZ314" s="361"/>
      <c r="DC314" s="364"/>
      <c r="DD314" s="364"/>
      <c r="DE314" s="364"/>
      <c r="DF314" s="364"/>
      <c r="DG314" s="364"/>
      <c r="DH314" s="364"/>
      <c r="DI314" s="364"/>
      <c r="DJ314" s="364"/>
      <c r="DK314" s="364"/>
      <c r="DL314" s="364"/>
      <c r="DM314" s="364"/>
      <c r="DN314" s="364"/>
      <c r="DO314" s="364"/>
      <c r="DP314" s="364"/>
      <c r="DQ314" s="364"/>
      <c r="DR314" s="364"/>
      <c r="DS314" s="364"/>
      <c r="DT314" s="364"/>
      <c r="DU314" s="364"/>
      <c r="DV314" s="364"/>
    </row>
    <row r="315" s="362" customFormat="true" ht="15" hidden="false" customHeight="true" outlineLevel="0" collapsed="false">
      <c r="A315" s="358" t="s">
        <v>155</v>
      </c>
      <c r="B315" s="358"/>
      <c r="C315" s="358"/>
      <c r="D315" s="358"/>
      <c r="E315" s="358"/>
      <c r="F315" s="358"/>
      <c r="G315" s="358"/>
      <c r="H315" s="359" t="s">
        <v>584</v>
      </c>
      <c r="I315" s="359"/>
      <c r="J315" s="359"/>
      <c r="K315" s="359"/>
      <c r="L315" s="359"/>
      <c r="M315" s="359"/>
      <c r="N315" s="359"/>
      <c r="O315" s="359"/>
      <c r="P315" s="359"/>
      <c r="Q315" s="359"/>
      <c r="R315" s="359"/>
      <c r="S315" s="359"/>
      <c r="T315" s="359"/>
      <c r="U315" s="359"/>
      <c r="V315" s="359"/>
      <c r="W315" s="359"/>
      <c r="X315" s="359"/>
      <c r="Y315" s="359"/>
      <c r="Z315" s="359"/>
      <c r="AA315" s="359"/>
      <c r="AB315" s="359"/>
      <c r="AC315" s="359"/>
      <c r="AD315" s="359"/>
      <c r="AE315" s="359"/>
      <c r="AF315" s="359"/>
      <c r="AG315" s="359"/>
      <c r="AH315" s="359"/>
      <c r="AI315" s="359"/>
      <c r="AJ315" s="359"/>
      <c r="AK315" s="359"/>
      <c r="AL315" s="359"/>
      <c r="AM315" s="359"/>
      <c r="AN315" s="359"/>
      <c r="AO315" s="361" t="n">
        <v>910</v>
      </c>
      <c r="AP315" s="361"/>
      <c r="AQ315" s="361"/>
      <c r="AR315" s="361"/>
      <c r="AS315" s="361"/>
      <c r="AT315" s="361"/>
      <c r="AU315" s="361"/>
      <c r="AV315" s="361"/>
      <c r="AW315" s="361"/>
      <c r="AX315" s="361"/>
      <c r="AY315" s="361"/>
      <c r="AZ315" s="361"/>
      <c r="BA315" s="361"/>
      <c r="BB315" s="361"/>
      <c r="BC315" s="361"/>
      <c r="BD315" s="361"/>
      <c r="BE315" s="361" t="n">
        <v>27.9864</v>
      </c>
      <c r="BF315" s="361"/>
      <c r="BG315" s="361"/>
      <c r="BH315" s="361"/>
      <c r="BI315" s="361"/>
      <c r="BJ315" s="361"/>
      <c r="BK315" s="361"/>
      <c r="BL315" s="361"/>
      <c r="BM315" s="361"/>
      <c r="BN315" s="361"/>
      <c r="BO315" s="361"/>
      <c r="BP315" s="361"/>
      <c r="BQ315" s="361"/>
      <c r="BR315" s="361"/>
      <c r="BS315" s="361"/>
      <c r="BT315" s="361"/>
      <c r="BU315" s="361"/>
      <c r="BV315" s="361"/>
      <c r="BW315" s="361"/>
      <c r="BX315" s="361"/>
      <c r="BY315" s="361"/>
      <c r="BZ315" s="361"/>
      <c r="CA315" s="361"/>
      <c r="CB315" s="361"/>
      <c r="CC315" s="361"/>
      <c r="CD315" s="361"/>
      <c r="CE315" s="361"/>
      <c r="CF315" s="361"/>
      <c r="CG315" s="361"/>
      <c r="CH315" s="361"/>
      <c r="CI315" s="361"/>
      <c r="CJ315" s="361"/>
      <c r="CK315" s="361" t="n">
        <f aca="false">AO315*BE315</f>
        <v>25467.624</v>
      </c>
      <c r="CL315" s="361"/>
      <c r="CM315" s="361"/>
      <c r="CN315" s="361"/>
      <c r="CO315" s="361"/>
      <c r="CP315" s="361"/>
      <c r="CQ315" s="361"/>
      <c r="CR315" s="361"/>
      <c r="CS315" s="361"/>
      <c r="CT315" s="361"/>
      <c r="CU315" s="361"/>
      <c r="CV315" s="361"/>
      <c r="CW315" s="361"/>
      <c r="CX315" s="361"/>
      <c r="CY315" s="361"/>
      <c r="CZ315" s="361"/>
      <c r="DJ315" s="364"/>
      <c r="DK315" s="364"/>
      <c r="DL315" s="364"/>
      <c r="DM315" s="364"/>
      <c r="DN315" s="364"/>
      <c r="DO315" s="364"/>
      <c r="DP315" s="364"/>
      <c r="DQ315" s="364"/>
      <c r="DR315" s="364"/>
      <c r="DS315" s="364"/>
    </row>
    <row r="316" s="362" customFormat="true" ht="15" hidden="false" customHeight="true" outlineLevel="0" collapsed="false">
      <c r="A316" s="358" t="s">
        <v>156</v>
      </c>
      <c r="B316" s="358"/>
      <c r="C316" s="358"/>
      <c r="D316" s="358"/>
      <c r="E316" s="358"/>
      <c r="F316" s="358"/>
      <c r="G316" s="358"/>
      <c r="H316" s="359" t="s">
        <v>585</v>
      </c>
      <c r="I316" s="359"/>
      <c r="J316" s="359"/>
      <c r="K316" s="359"/>
      <c r="L316" s="359"/>
      <c r="M316" s="359"/>
      <c r="N316" s="359"/>
      <c r="O316" s="359"/>
      <c r="P316" s="359"/>
      <c r="Q316" s="359"/>
      <c r="R316" s="359"/>
      <c r="S316" s="359"/>
      <c r="T316" s="359"/>
      <c r="U316" s="359"/>
      <c r="V316" s="359"/>
      <c r="W316" s="359"/>
      <c r="X316" s="359"/>
      <c r="Y316" s="359"/>
      <c r="Z316" s="359"/>
      <c r="AA316" s="359"/>
      <c r="AB316" s="359"/>
      <c r="AC316" s="359"/>
      <c r="AD316" s="359"/>
      <c r="AE316" s="359"/>
      <c r="AF316" s="359"/>
      <c r="AG316" s="359"/>
      <c r="AH316" s="359"/>
      <c r="AI316" s="359"/>
      <c r="AJ316" s="359"/>
      <c r="AK316" s="359"/>
      <c r="AL316" s="359"/>
      <c r="AM316" s="359"/>
      <c r="AN316" s="359"/>
      <c r="AO316" s="361" t="n">
        <v>910</v>
      </c>
      <c r="AP316" s="361"/>
      <c r="AQ316" s="361"/>
      <c r="AR316" s="361"/>
      <c r="AS316" s="361"/>
      <c r="AT316" s="361"/>
      <c r="AU316" s="361"/>
      <c r="AV316" s="361"/>
      <c r="AW316" s="361"/>
      <c r="AX316" s="361"/>
      <c r="AY316" s="361"/>
      <c r="AZ316" s="361"/>
      <c r="BA316" s="361"/>
      <c r="BB316" s="361"/>
      <c r="BC316" s="361"/>
      <c r="BD316" s="361"/>
      <c r="BE316" s="361" t="n">
        <v>13.9932</v>
      </c>
      <c r="BF316" s="361"/>
      <c r="BG316" s="361"/>
      <c r="BH316" s="361"/>
      <c r="BI316" s="361"/>
      <c r="BJ316" s="361"/>
      <c r="BK316" s="361"/>
      <c r="BL316" s="361"/>
      <c r="BM316" s="361"/>
      <c r="BN316" s="361"/>
      <c r="BO316" s="361"/>
      <c r="BP316" s="361"/>
      <c r="BQ316" s="361"/>
      <c r="BR316" s="361"/>
      <c r="BS316" s="361"/>
      <c r="BT316" s="361"/>
      <c r="BU316" s="361"/>
      <c r="BV316" s="361"/>
      <c r="BW316" s="361"/>
      <c r="BX316" s="361"/>
      <c r="BY316" s="361"/>
      <c r="BZ316" s="361"/>
      <c r="CA316" s="361"/>
      <c r="CB316" s="361"/>
      <c r="CC316" s="361"/>
      <c r="CD316" s="361"/>
      <c r="CE316" s="361"/>
      <c r="CF316" s="361"/>
      <c r="CG316" s="361"/>
      <c r="CH316" s="361"/>
      <c r="CI316" s="361"/>
      <c r="CJ316" s="361"/>
      <c r="CK316" s="361" t="n">
        <f aca="false">AO316*BE316</f>
        <v>12733.812</v>
      </c>
      <c r="CL316" s="361"/>
      <c r="CM316" s="361"/>
      <c r="CN316" s="361"/>
      <c r="CO316" s="361"/>
      <c r="CP316" s="361"/>
      <c r="CQ316" s="361"/>
      <c r="CR316" s="361"/>
      <c r="CS316" s="361"/>
      <c r="CT316" s="361"/>
      <c r="CU316" s="361"/>
      <c r="CV316" s="361"/>
      <c r="CW316" s="361"/>
      <c r="CX316" s="361"/>
      <c r="CY316" s="361"/>
      <c r="CZ316" s="361"/>
      <c r="DJ316" s="364"/>
      <c r="DK316" s="364"/>
      <c r="DL316" s="364"/>
      <c r="DM316" s="364"/>
      <c r="DN316" s="364"/>
      <c r="DO316" s="364"/>
      <c r="DP316" s="364"/>
      <c r="DQ316" s="364"/>
      <c r="DR316" s="364"/>
      <c r="DS316" s="364"/>
      <c r="DT316" s="364"/>
    </row>
    <row r="317" s="362" customFormat="true" ht="15" hidden="false" customHeight="true" outlineLevel="0" collapsed="false">
      <c r="A317" s="387" t="s">
        <v>516</v>
      </c>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387"/>
      <c r="AN317" s="387"/>
      <c r="AO317" s="366" t="s">
        <v>164</v>
      </c>
      <c r="AP317" s="366"/>
      <c r="AQ317" s="366"/>
      <c r="AR317" s="366"/>
      <c r="AS317" s="366"/>
      <c r="AT317" s="366"/>
      <c r="AU317" s="366"/>
      <c r="AV317" s="366"/>
      <c r="AW317" s="366"/>
      <c r="AX317" s="366"/>
      <c r="AY317" s="366"/>
      <c r="AZ317" s="366"/>
      <c r="BA317" s="366"/>
      <c r="BB317" s="366"/>
      <c r="BC317" s="366"/>
      <c r="BD317" s="366"/>
      <c r="BE317" s="366" t="s">
        <v>164</v>
      </c>
      <c r="BF317" s="366"/>
      <c r="BG317" s="366"/>
      <c r="BH317" s="366"/>
      <c r="BI317" s="366"/>
      <c r="BJ317" s="366"/>
      <c r="BK317" s="366"/>
      <c r="BL317" s="366"/>
      <c r="BM317" s="366"/>
      <c r="BN317" s="366"/>
      <c r="BO317" s="366"/>
      <c r="BP317" s="366"/>
      <c r="BQ317" s="366"/>
      <c r="BR317" s="366"/>
      <c r="BS317" s="366"/>
      <c r="BT317" s="366"/>
      <c r="BU317" s="366" t="s">
        <v>164</v>
      </c>
      <c r="BV317" s="366"/>
      <c r="BW317" s="366"/>
      <c r="BX317" s="366"/>
      <c r="BY317" s="366"/>
      <c r="BZ317" s="366"/>
      <c r="CA317" s="366"/>
      <c r="CB317" s="366"/>
      <c r="CC317" s="366"/>
      <c r="CD317" s="366"/>
      <c r="CE317" s="366"/>
      <c r="CF317" s="366"/>
      <c r="CG317" s="366"/>
      <c r="CH317" s="366"/>
      <c r="CI317" s="366"/>
      <c r="CJ317" s="366"/>
      <c r="CK317" s="366" t="n">
        <f aca="false">CK314+CK315+CK316</f>
        <v>77834.484</v>
      </c>
      <c r="CL317" s="366"/>
      <c r="CM317" s="366"/>
      <c r="CN317" s="366"/>
      <c r="CO317" s="366"/>
      <c r="CP317" s="366"/>
      <c r="CQ317" s="366"/>
      <c r="CR317" s="366"/>
      <c r="CS317" s="366"/>
      <c r="CT317" s="366"/>
      <c r="CU317" s="366"/>
      <c r="CV317" s="366"/>
      <c r="CW317" s="366"/>
      <c r="CX317" s="366"/>
      <c r="CY317" s="366"/>
      <c r="CZ317" s="366"/>
    </row>
    <row r="318" s="362" customFormat="true" ht="15" hidden="false" customHeight="true" outlineLevel="0" collapsed="false">
      <c r="A318" s="257"/>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7"/>
      <c r="BB318" s="257"/>
      <c r="BC318" s="257"/>
      <c r="BD318" s="257"/>
      <c r="BE318" s="257"/>
      <c r="BF318" s="257"/>
      <c r="BG318" s="257"/>
      <c r="BH318" s="257"/>
      <c r="BI318" s="257"/>
      <c r="BJ318" s="351" t="n">
        <v>2026</v>
      </c>
      <c r="BK318" s="351"/>
      <c r="BL318" s="351"/>
      <c r="BM318" s="351"/>
      <c r="BN318" s="351"/>
      <c r="BO318" s="351"/>
      <c r="BP318" s="351"/>
      <c r="BQ318" s="351"/>
      <c r="BR318" s="351"/>
      <c r="BS318" s="351"/>
      <c r="BT318" s="351"/>
      <c r="BU318" s="257"/>
      <c r="BV318" s="257"/>
      <c r="BW318" s="257"/>
      <c r="BX318" s="257"/>
      <c r="BY318" s="257"/>
      <c r="BZ318" s="257"/>
      <c r="CA318" s="257"/>
      <c r="CB318" s="257"/>
      <c r="CC318" s="257"/>
      <c r="CD318" s="257"/>
      <c r="CE318" s="257"/>
      <c r="CF318" s="257"/>
      <c r="CG318" s="257"/>
      <c r="CH318" s="257"/>
      <c r="CI318" s="257"/>
      <c r="CJ318" s="257"/>
      <c r="CK318" s="257"/>
      <c r="CL318" s="257"/>
      <c r="CM318" s="257"/>
      <c r="CN318" s="257"/>
      <c r="CO318" s="257"/>
      <c r="CP318" s="257"/>
      <c r="CQ318" s="257"/>
      <c r="CR318" s="257"/>
      <c r="CS318" s="257"/>
      <c r="CT318" s="257"/>
      <c r="CU318" s="257"/>
      <c r="CV318" s="257"/>
      <c r="CW318" s="257"/>
      <c r="CX318" s="257"/>
      <c r="CY318" s="257"/>
      <c r="CZ318" s="257"/>
    </row>
    <row r="319" s="357" customFormat="true" ht="34.5" hidden="false" customHeight="true" outlineLevel="0" collapsed="false">
      <c r="A319" s="301" t="s">
        <v>387</v>
      </c>
      <c r="B319" s="301"/>
      <c r="C319" s="301"/>
      <c r="D319" s="301"/>
      <c r="E319" s="301"/>
      <c r="F319" s="301"/>
      <c r="G319" s="301"/>
      <c r="H319" s="301" t="s">
        <v>38</v>
      </c>
      <c r="I319" s="301"/>
      <c r="J319" s="301"/>
      <c r="K319" s="301"/>
      <c r="L319" s="301"/>
      <c r="M319" s="301"/>
      <c r="N319" s="301"/>
      <c r="O319" s="301"/>
      <c r="P319" s="301"/>
      <c r="Q319" s="301"/>
      <c r="R319" s="301"/>
      <c r="S319" s="301"/>
      <c r="T319" s="301"/>
      <c r="U319" s="301"/>
      <c r="V319" s="301"/>
      <c r="W319" s="301"/>
      <c r="X319" s="301"/>
      <c r="Y319" s="301"/>
      <c r="Z319" s="301"/>
      <c r="AA319" s="301"/>
      <c r="AB319" s="301"/>
      <c r="AC319" s="301"/>
      <c r="AD319" s="301"/>
      <c r="AE319" s="301"/>
      <c r="AF319" s="301"/>
      <c r="AG319" s="301"/>
      <c r="AH319" s="301"/>
      <c r="AI319" s="301"/>
      <c r="AJ319" s="301"/>
      <c r="AK319" s="301"/>
      <c r="AL319" s="301"/>
      <c r="AM319" s="301"/>
      <c r="AN319" s="301"/>
      <c r="AO319" s="301" t="s">
        <v>579</v>
      </c>
      <c r="AP319" s="301"/>
      <c r="AQ319" s="301"/>
      <c r="AR319" s="301"/>
      <c r="AS319" s="301"/>
      <c r="AT319" s="301"/>
      <c r="AU319" s="301"/>
      <c r="AV319" s="301"/>
      <c r="AW319" s="301"/>
      <c r="AX319" s="301"/>
      <c r="AY319" s="301"/>
      <c r="AZ319" s="301"/>
      <c r="BA319" s="301"/>
      <c r="BB319" s="301"/>
      <c r="BC319" s="301"/>
      <c r="BD319" s="301"/>
      <c r="BE319" s="301" t="s">
        <v>580</v>
      </c>
      <c r="BF319" s="301"/>
      <c r="BG319" s="301"/>
      <c r="BH319" s="301"/>
      <c r="BI319" s="301"/>
      <c r="BJ319" s="301"/>
      <c r="BK319" s="301"/>
      <c r="BL319" s="301"/>
      <c r="BM319" s="301"/>
      <c r="BN319" s="301"/>
      <c r="BO319" s="301"/>
      <c r="BP319" s="301"/>
      <c r="BQ319" s="301"/>
      <c r="BR319" s="301"/>
      <c r="BS319" s="301"/>
      <c r="BT319" s="301"/>
      <c r="BU319" s="301" t="s">
        <v>581</v>
      </c>
      <c r="BV319" s="301"/>
      <c r="BW319" s="301"/>
      <c r="BX319" s="301"/>
      <c r="BY319" s="301"/>
      <c r="BZ319" s="301"/>
      <c r="CA319" s="301"/>
      <c r="CB319" s="301"/>
      <c r="CC319" s="301"/>
      <c r="CD319" s="301"/>
      <c r="CE319" s="301"/>
      <c r="CF319" s="301"/>
      <c r="CG319" s="301"/>
      <c r="CH319" s="301"/>
      <c r="CI319" s="301"/>
      <c r="CJ319" s="301"/>
      <c r="CK319" s="301" t="s">
        <v>582</v>
      </c>
      <c r="CL319" s="301"/>
      <c r="CM319" s="301"/>
      <c r="CN319" s="301"/>
      <c r="CO319" s="301"/>
      <c r="CP319" s="301"/>
      <c r="CQ319" s="301"/>
      <c r="CR319" s="301"/>
      <c r="CS319" s="301"/>
      <c r="CT319" s="301"/>
      <c r="CU319" s="301"/>
      <c r="CV319" s="301"/>
      <c r="CW319" s="301"/>
      <c r="CX319" s="301"/>
      <c r="CY319" s="301"/>
      <c r="CZ319" s="301"/>
    </row>
    <row r="320" s="357" customFormat="true" ht="15" hidden="false" customHeight="true" outlineLevel="0" collapsed="false">
      <c r="A320" s="354" t="n">
        <v>1</v>
      </c>
      <c r="B320" s="354"/>
      <c r="C320" s="354"/>
      <c r="D320" s="354"/>
      <c r="E320" s="354"/>
      <c r="F320" s="354"/>
      <c r="G320" s="354"/>
      <c r="H320" s="354" t="n">
        <v>2</v>
      </c>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54"/>
      <c r="AO320" s="354" t="n">
        <v>3</v>
      </c>
      <c r="AP320" s="354"/>
      <c r="AQ320" s="354"/>
      <c r="AR320" s="354"/>
      <c r="AS320" s="354"/>
      <c r="AT320" s="354"/>
      <c r="AU320" s="354"/>
      <c r="AV320" s="354"/>
      <c r="AW320" s="354"/>
      <c r="AX320" s="354"/>
      <c r="AY320" s="354"/>
      <c r="AZ320" s="354"/>
      <c r="BA320" s="354"/>
      <c r="BB320" s="354"/>
      <c r="BC320" s="354"/>
      <c r="BD320" s="354"/>
      <c r="BE320" s="354" t="n">
        <v>4</v>
      </c>
      <c r="BF320" s="354"/>
      <c r="BG320" s="354"/>
      <c r="BH320" s="354"/>
      <c r="BI320" s="354"/>
      <c r="BJ320" s="354"/>
      <c r="BK320" s="354"/>
      <c r="BL320" s="354"/>
      <c r="BM320" s="354"/>
      <c r="BN320" s="354"/>
      <c r="BO320" s="354"/>
      <c r="BP320" s="354"/>
      <c r="BQ320" s="354"/>
      <c r="BR320" s="354"/>
      <c r="BS320" s="354"/>
      <c r="BT320" s="354"/>
      <c r="BU320" s="354" t="n">
        <v>5</v>
      </c>
      <c r="BV320" s="354"/>
      <c r="BW320" s="354"/>
      <c r="BX320" s="354"/>
      <c r="BY320" s="354"/>
      <c r="BZ320" s="354"/>
      <c r="CA320" s="354"/>
      <c r="CB320" s="354"/>
      <c r="CC320" s="354"/>
      <c r="CD320" s="354"/>
      <c r="CE320" s="354"/>
      <c r="CF320" s="354"/>
      <c r="CG320" s="354"/>
      <c r="CH320" s="354"/>
      <c r="CI320" s="354"/>
      <c r="CJ320" s="354"/>
      <c r="CK320" s="354" t="n">
        <v>6</v>
      </c>
      <c r="CL320" s="354"/>
      <c r="CM320" s="354"/>
      <c r="CN320" s="354"/>
      <c r="CO320" s="354"/>
      <c r="CP320" s="354"/>
      <c r="CQ320" s="354"/>
      <c r="CR320" s="354"/>
      <c r="CS320" s="354"/>
      <c r="CT320" s="354"/>
      <c r="CU320" s="354"/>
      <c r="CV320" s="354"/>
      <c r="CW320" s="354"/>
      <c r="CX320" s="354"/>
      <c r="CY320" s="354"/>
      <c r="CZ320" s="354"/>
    </row>
    <row r="321" s="244" customFormat="true" ht="14.25" hidden="false" customHeight="false" outlineLevel="0" collapsed="false">
      <c r="A321" s="356" t="s">
        <v>511</v>
      </c>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c r="AA321" s="356"/>
      <c r="AB321" s="356"/>
      <c r="AC321" s="356"/>
      <c r="AD321" s="356"/>
      <c r="AE321" s="356"/>
      <c r="AF321" s="356"/>
      <c r="AG321" s="356"/>
      <c r="AH321" s="356"/>
      <c r="AI321" s="356"/>
      <c r="AJ321" s="356"/>
      <c r="AK321" s="356"/>
      <c r="AL321" s="356"/>
      <c r="AM321" s="356"/>
      <c r="AN321" s="356"/>
      <c r="AO321" s="356"/>
      <c r="AP321" s="356"/>
      <c r="AQ321" s="356"/>
      <c r="AR321" s="356"/>
      <c r="AS321" s="356"/>
      <c r="AT321" s="356"/>
      <c r="AU321" s="356"/>
      <c r="AV321" s="356"/>
      <c r="AW321" s="356"/>
      <c r="AX321" s="356"/>
      <c r="AY321" s="356"/>
      <c r="AZ321" s="356"/>
      <c r="BA321" s="356"/>
      <c r="BB321" s="356"/>
      <c r="BC321" s="356"/>
      <c r="BD321" s="356"/>
      <c r="BE321" s="356"/>
      <c r="BF321" s="356"/>
      <c r="BG321" s="356"/>
      <c r="BH321" s="356"/>
      <c r="BI321" s="356"/>
      <c r="BJ321" s="356"/>
      <c r="BK321" s="356"/>
      <c r="BL321" s="356"/>
      <c r="BM321" s="356"/>
      <c r="BN321" s="356"/>
      <c r="BO321" s="356"/>
      <c r="BP321" s="356"/>
      <c r="BQ321" s="356"/>
      <c r="BR321" s="356"/>
      <c r="BS321" s="356"/>
      <c r="BT321" s="356"/>
      <c r="BU321" s="356"/>
      <c r="BV321" s="356"/>
      <c r="BW321" s="356"/>
      <c r="BX321" s="356"/>
      <c r="BY321" s="356"/>
      <c r="BZ321" s="356"/>
      <c r="CA321" s="356"/>
      <c r="CB321" s="356"/>
      <c r="CC321" s="356"/>
      <c r="CD321" s="356"/>
      <c r="CE321" s="356"/>
      <c r="CF321" s="356"/>
      <c r="CG321" s="356"/>
      <c r="CH321" s="356"/>
      <c r="CI321" s="356"/>
      <c r="CJ321" s="356"/>
      <c r="CK321" s="356"/>
      <c r="CL321" s="356"/>
      <c r="CM321" s="356"/>
      <c r="CN321" s="356"/>
      <c r="CO321" s="356"/>
      <c r="CP321" s="356"/>
      <c r="CQ321" s="356"/>
      <c r="CR321" s="356"/>
      <c r="CS321" s="356"/>
      <c r="CT321" s="356"/>
      <c r="CU321" s="356"/>
      <c r="CV321" s="356"/>
      <c r="CW321" s="356"/>
      <c r="CX321" s="356"/>
      <c r="CY321" s="356"/>
      <c r="CZ321" s="356"/>
    </row>
    <row r="322" s="244" customFormat="true" ht="14.25" hidden="false" customHeight="true" outlineLevel="0" collapsed="false">
      <c r="A322" s="358" t="s">
        <v>154</v>
      </c>
      <c r="B322" s="358"/>
      <c r="C322" s="358"/>
      <c r="D322" s="358"/>
      <c r="E322" s="358"/>
      <c r="F322" s="358"/>
      <c r="G322" s="358"/>
      <c r="H322" s="359" t="s">
        <v>583</v>
      </c>
      <c r="I322" s="359"/>
      <c r="J322" s="359"/>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61" t="n">
        <v>3900</v>
      </c>
      <c r="AP322" s="361"/>
      <c r="AQ322" s="361"/>
      <c r="AR322" s="361"/>
      <c r="AS322" s="361"/>
      <c r="AT322" s="361"/>
      <c r="AU322" s="361"/>
      <c r="AV322" s="361"/>
      <c r="AW322" s="361"/>
      <c r="AX322" s="361"/>
      <c r="AY322" s="361"/>
      <c r="AZ322" s="361"/>
      <c r="BA322" s="361"/>
      <c r="BB322" s="361"/>
      <c r="BC322" s="361"/>
      <c r="BD322" s="361"/>
      <c r="BE322" s="361" t="n">
        <v>44.3944</v>
      </c>
      <c r="BF322" s="361"/>
      <c r="BG322" s="361"/>
      <c r="BH322" s="361"/>
      <c r="BI322" s="361"/>
      <c r="BJ322" s="361"/>
      <c r="BK322" s="361"/>
      <c r="BL322" s="361"/>
      <c r="BM322" s="361"/>
      <c r="BN322" s="361"/>
      <c r="BO322" s="361"/>
      <c r="BP322" s="361"/>
      <c r="BQ322" s="361"/>
      <c r="BR322" s="361"/>
      <c r="BS322" s="361"/>
      <c r="BT322" s="361"/>
      <c r="BU322" s="361"/>
      <c r="BV322" s="361"/>
      <c r="BW322" s="361"/>
      <c r="BX322" s="361"/>
      <c r="BY322" s="361"/>
      <c r="BZ322" s="361"/>
      <c r="CA322" s="361"/>
      <c r="CB322" s="361"/>
      <c r="CC322" s="361"/>
      <c r="CD322" s="361"/>
      <c r="CE322" s="361"/>
      <c r="CF322" s="361"/>
      <c r="CG322" s="361"/>
      <c r="CH322" s="361"/>
      <c r="CI322" s="361"/>
      <c r="CJ322" s="361"/>
      <c r="CK322" s="361" t="n">
        <f aca="false">176488.57+14022.58</f>
        <v>190511.15</v>
      </c>
      <c r="CL322" s="361"/>
      <c r="CM322" s="361"/>
      <c r="CN322" s="361"/>
      <c r="CO322" s="361"/>
      <c r="CP322" s="361"/>
      <c r="CQ322" s="361"/>
      <c r="CR322" s="361"/>
      <c r="CS322" s="361"/>
      <c r="CT322" s="361"/>
      <c r="CU322" s="361"/>
      <c r="CV322" s="361"/>
      <c r="CW322" s="361"/>
      <c r="CX322" s="361"/>
      <c r="CY322" s="361"/>
      <c r="CZ322" s="361"/>
    </row>
    <row r="323" s="244" customFormat="true" ht="14.25" hidden="false" customHeight="true" outlineLevel="0" collapsed="false">
      <c r="A323" s="358" t="s">
        <v>155</v>
      </c>
      <c r="B323" s="358"/>
      <c r="C323" s="358"/>
      <c r="D323" s="358"/>
      <c r="E323" s="358"/>
      <c r="F323" s="358"/>
      <c r="G323" s="358"/>
      <c r="H323" s="359" t="s">
        <v>584</v>
      </c>
      <c r="I323" s="359"/>
      <c r="J323" s="359"/>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61" t="n">
        <v>3900</v>
      </c>
      <c r="AP323" s="361"/>
      <c r="AQ323" s="361"/>
      <c r="AR323" s="361"/>
      <c r="AS323" s="361"/>
      <c r="AT323" s="361"/>
      <c r="AU323" s="361"/>
      <c r="AV323" s="361"/>
      <c r="AW323" s="361"/>
      <c r="AX323" s="361"/>
      <c r="AY323" s="361"/>
      <c r="AZ323" s="361"/>
      <c r="BA323" s="361"/>
      <c r="BB323" s="361"/>
      <c r="BC323" s="361"/>
      <c r="BD323" s="361"/>
      <c r="BE323" s="361" t="n">
        <v>28.5272</v>
      </c>
      <c r="BF323" s="361"/>
      <c r="BG323" s="361"/>
      <c r="BH323" s="361"/>
      <c r="BI323" s="361"/>
      <c r="BJ323" s="361"/>
      <c r="BK323" s="361"/>
      <c r="BL323" s="361"/>
      <c r="BM323" s="361"/>
      <c r="BN323" s="361"/>
      <c r="BO323" s="361"/>
      <c r="BP323" s="361"/>
      <c r="BQ323" s="361"/>
      <c r="BR323" s="361"/>
      <c r="BS323" s="361"/>
      <c r="BT323" s="361"/>
      <c r="BU323" s="361"/>
      <c r="BV323" s="361"/>
      <c r="BW323" s="361"/>
      <c r="BX323" s="361"/>
      <c r="BY323" s="361"/>
      <c r="BZ323" s="361"/>
      <c r="CA323" s="361"/>
      <c r="CB323" s="361"/>
      <c r="CC323" s="361"/>
      <c r="CD323" s="361"/>
      <c r="CE323" s="361"/>
      <c r="CF323" s="361"/>
      <c r="CG323" s="361"/>
      <c r="CH323" s="361"/>
      <c r="CI323" s="361"/>
      <c r="CJ323" s="361"/>
      <c r="CK323" s="361" t="n">
        <v>97189.3</v>
      </c>
      <c r="CL323" s="361"/>
      <c r="CM323" s="361"/>
      <c r="CN323" s="361"/>
      <c r="CO323" s="361"/>
      <c r="CP323" s="361"/>
      <c r="CQ323" s="361"/>
      <c r="CR323" s="361"/>
      <c r="CS323" s="361"/>
      <c r="CT323" s="361"/>
      <c r="CU323" s="361"/>
      <c r="CV323" s="361"/>
      <c r="CW323" s="361"/>
      <c r="CX323" s="361"/>
      <c r="CY323" s="361"/>
      <c r="CZ323" s="361"/>
    </row>
    <row r="324" s="353" customFormat="true" ht="18.75" hidden="false" customHeight="true" outlineLevel="0" collapsed="false">
      <c r="A324" s="358" t="s">
        <v>156</v>
      </c>
      <c r="B324" s="358"/>
      <c r="C324" s="358"/>
      <c r="D324" s="358"/>
      <c r="E324" s="358"/>
      <c r="F324" s="358"/>
      <c r="G324" s="358"/>
      <c r="H324" s="359" t="s">
        <v>585</v>
      </c>
      <c r="I324" s="359"/>
      <c r="J324" s="359"/>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61" t="n">
        <v>3900</v>
      </c>
      <c r="AP324" s="361"/>
      <c r="AQ324" s="361"/>
      <c r="AR324" s="361"/>
      <c r="AS324" s="361"/>
      <c r="AT324" s="361"/>
      <c r="AU324" s="361"/>
      <c r="AV324" s="361"/>
      <c r="AW324" s="361"/>
      <c r="AX324" s="361"/>
      <c r="AY324" s="361"/>
      <c r="AZ324" s="361"/>
      <c r="BA324" s="361"/>
      <c r="BB324" s="361"/>
      <c r="BC324" s="361"/>
      <c r="BD324" s="361"/>
      <c r="BE324" s="361" t="n">
        <v>14.263599</v>
      </c>
      <c r="BF324" s="361"/>
      <c r="BG324" s="361"/>
      <c r="BH324" s="361"/>
      <c r="BI324" s="361"/>
      <c r="BJ324" s="361"/>
      <c r="BK324" s="361"/>
      <c r="BL324" s="361"/>
      <c r="BM324" s="361"/>
      <c r="BN324" s="361"/>
      <c r="BO324" s="361"/>
      <c r="BP324" s="361"/>
      <c r="BQ324" s="361"/>
      <c r="BR324" s="361"/>
      <c r="BS324" s="361"/>
      <c r="BT324" s="361"/>
      <c r="BU324" s="361"/>
      <c r="BV324" s="361"/>
      <c r="BW324" s="361"/>
      <c r="BX324" s="361"/>
      <c r="BY324" s="361"/>
      <c r="BZ324" s="361"/>
      <c r="CA324" s="361"/>
      <c r="CB324" s="361"/>
      <c r="CC324" s="361"/>
      <c r="CD324" s="361"/>
      <c r="CE324" s="361"/>
      <c r="CF324" s="361"/>
      <c r="CG324" s="361"/>
      <c r="CH324" s="361"/>
      <c r="CI324" s="361"/>
      <c r="CJ324" s="361"/>
      <c r="CK324" s="361" t="n">
        <v>48594.67</v>
      </c>
      <c r="CL324" s="361"/>
      <c r="CM324" s="361"/>
      <c r="CN324" s="361"/>
      <c r="CO324" s="361"/>
      <c r="CP324" s="361"/>
      <c r="CQ324" s="361"/>
      <c r="CR324" s="361"/>
      <c r="CS324" s="361"/>
      <c r="CT324" s="361"/>
      <c r="CU324" s="361"/>
      <c r="CV324" s="361"/>
      <c r="CW324" s="361"/>
      <c r="CX324" s="361"/>
      <c r="CY324" s="361"/>
      <c r="CZ324" s="361"/>
    </row>
    <row r="325" s="355" customFormat="true" ht="12.75" hidden="false" customHeight="true" outlineLevel="0" collapsed="false">
      <c r="A325" s="358" t="s">
        <v>157</v>
      </c>
      <c r="B325" s="358"/>
      <c r="C325" s="358"/>
      <c r="D325" s="358"/>
      <c r="E325" s="358"/>
      <c r="F325" s="358"/>
      <c r="G325" s="358"/>
      <c r="H325" s="359" t="s">
        <v>586</v>
      </c>
      <c r="I325" s="359"/>
      <c r="J325" s="359"/>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59"/>
      <c r="AL325" s="359"/>
      <c r="AM325" s="359"/>
      <c r="AN325" s="359"/>
      <c r="AO325" s="361" t="n">
        <v>145</v>
      </c>
      <c r="AP325" s="361"/>
      <c r="AQ325" s="361"/>
      <c r="AR325" s="361"/>
      <c r="AS325" s="361"/>
      <c r="AT325" s="361"/>
      <c r="AU325" s="361"/>
      <c r="AV325" s="361"/>
      <c r="AW325" s="361"/>
      <c r="AX325" s="361"/>
      <c r="AY325" s="361"/>
      <c r="AZ325" s="361"/>
      <c r="BA325" s="361"/>
      <c r="BB325" s="361"/>
      <c r="BC325" s="361"/>
      <c r="BD325" s="361"/>
      <c r="BE325" s="361" t="n">
        <v>1075.91</v>
      </c>
      <c r="BF325" s="361"/>
      <c r="BG325" s="361"/>
      <c r="BH325" s="361"/>
      <c r="BI325" s="361"/>
      <c r="BJ325" s="361"/>
      <c r="BK325" s="361"/>
      <c r="BL325" s="361"/>
      <c r="BM325" s="361"/>
      <c r="BN325" s="361"/>
      <c r="BO325" s="361"/>
      <c r="BP325" s="361"/>
      <c r="BQ325" s="361"/>
      <c r="BR325" s="361"/>
      <c r="BS325" s="361"/>
      <c r="BT325" s="361"/>
      <c r="BU325" s="361"/>
      <c r="BV325" s="361"/>
      <c r="BW325" s="361"/>
      <c r="BX325" s="361"/>
      <c r="BY325" s="361"/>
      <c r="BZ325" s="361"/>
      <c r="CA325" s="361"/>
      <c r="CB325" s="361"/>
      <c r="CC325" s="361"/>
      <c r="CD325" s="361"/>
      <c r="CE325" s="361"/>
      <c r="CF325" s="361"/>
      <c r="CG325" s="361"/>
      <c r="CH325" s="361"/>
      <c r="CI325" s="361"/>
      <c r="CJ325" s="361"/>
      <c r="CK325" s="361" t="n">
        <v>114337.96</v>
      </c>
      <c r="CL325" s="361"/>
      <c r="CM325" s="361"/>
      <c r="CN325" s="361"/>
      <c r="CO325" s="361"/>
      <c r="CP325" s="361"/>
      <c r="CQ325" s="361"/>
      <c r="CR325" s="361"/>
      <c r="CS325" s="361"/>
      <c r="CT325" s="361"/>
      <c r="CU325" s="361"/>
      <c r="CV325" s="361"/>
      <c r="CW325" s="361"/>
      <c r="CX325" s="361"/>
      <c r="CY325" s="361"/>
      <c r="CZ325" s="361"/>
    </row>
    <row r="326" s="362" customFormat="true" ht="15" hidden="false" customHeight="true" outlineLevel="0" collapsed="false">
      <c r="A326" s="387" t="s">
        <v>516</v>
      </c>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387"/>
      <c r="AN326" s="387"/>
      <c r="AO326" s="366" t="s">
        <v>164</v>
      </c>
      <c r="AP326" s="366"/>
      <c r="AQ326" s="366"/>
      <c r="AR326" s="366"/>
      <c r="AS326" s="366"/>
      <c r="AT326" s="366"/>
      <c r="AU326" s="366"/>
      <c r="AV326" s="366"/>
      <c r="AW326" s="366"/>
      <c r="AX326" s="366"/>
      <c r="AY326" s="366"/>
      <c r="AZ326" s="366"/>
      <c r="BA326" s="366"/>
      <c r="BB326" s="366"/>
      <c r="BC326" s="366"/>
      <c r="BD326" s="366"/>
      <c r="BE326" s="366" t="s">
        <v>164</v>
      </c>
      <c r="BF326" s="366"/>
      <c r="BG326" s="366"/>
      <c r="BH326" s="366"/>
      <c r="BI326" s="366"/>
      <c r="BJ326" s="366"/>
      <c r="BK326" s="366"/>
      <c r="BL326" s="366"/>
      <c r="BM326" s="366"/>
      <c r="BN326" s="366"/>
      <c r="BO326" s="366"/>
      <c r="BP326" s="366"/>
      <c r="BQ326" s="366"/>
      <c r="BR326" s="366"/>
      <c r="BS326" s="366"/>
      <c r="BT326" s="366"/>
      <c r="BU326" s="366" t="s">
        <v>164</v>
      </c>
      <c r="BV326" s="366"/>
      <c r="BW326" s="366"/>
      <c r="BX326" s="366"/>
      <c r="BY326" s="366"/>
      <c r="BZ326" s="366"/>
      <c r="CA326" s="366"/>
      <c r="CB326" s="366"/>
      <c r="CC326" s="366"/>
      <c r="CD326" s="366"/>
      <c r="CE326" s="366"/>
      <c r="CF326" s="366"/>
      <c r="CG326" s="366"/>
      <c r="CH326" s="366"/>
      <c r="CI326" s="366"/>
      <c r="CJ326" s="366"/>
      <c r="CK326" s="366" t="n">
        <f aca="false">CK322+CK323+CK324+CK325</f>
        <v>450633.08</v>
      </c>
      <c r="CL326" s="366"/>
      <c r="CM326" s="366"/>
      <c r="CN326" s="366"/>
      <c r="CO326" s="366"/>
      <c r="CP326" s="366"/>
      <c r="CQ326" s="366"/>
      <c r="CR326" s="366"/>
      <c r="CS326" s="366"/>
      <c r="CT326" s="366"/>
      <c r="CU326" s="366"/>
      <c r="CV326" s="366"/>
      <c r="CW326" s="366"/>
      <c r="CX326" s="366"/>
      <c r="CY326" s="366"/>
      <c r="CZ326" s="366"/>
    </row>
    <row r="327" s="362" customFormat="true" ht="15" hidden="false" customHeight="true" outlineLevel="0" collapsed="false">
      <c r="A327" s="257"/>
      <c r="B327" s="257"/>
      <c r="C327" s="257"/>
      <c r="D327" s="257"/>
      <c r="E327" s="257"/>
      <c r="F327" s="257"/>
      <c r="G327" s="257"/>
      <c r="H327" s="257"/>
      <c r="I327" s="257"/>
      <c r="J327" s="257"/>
      <c r="K327" s="257"/>
      <c r="L327" s="257"/>
      <c r="M327" s="257"/>
      <c r="N327" s="257"/>
      <c r="O327" s="257"/>
      <c r="P327" s="257"/>
      <c r="Q327" s="257"/>
      <c r="R327" s="257"/>
      <c r="S327" s="257"/>
      <c r="T327" s="257"/>
      <c r="U327" s="257"/>
      <c r="V327" s="257"/>
      <c r="W327" s="257"/>
      <c r="X327" s="257"/>
      <c r="Y327" s="257"/>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7"/>
      <c r="BB327" s="257"/>
      <c r="BC327" s="257"/>
      <c r="BD327" s="257"/>
      <c r="BE327" s="257"/>
      <c r="BF327" s="257"/>
      <c r="BG327" s="257"/>
      <c r="BH327" s="257"/>
      <c r="BI327" s="257"/>
      <c r="BJ327" s="351" t="n">
        <v>2027</v>
      </c>
      <c r="BK327" s="351"/>
      <c r="BL327" s="351"/>
      <c r="BM327" s="351"/>
      <c r="BN327" s="351"/>
      <c r="BO327" s="351"/>
      <c r="BP327" s="351"/>
      <c r="BQ327" s="351"/>
      <c r="BR327" s="351"/>
      <c r="BS327" s="351"/>
      <c r="BT327" s="351"/>
      <c r="BU327" s="257"/>
      <c r="BV327" s="257"/>
      <c r="BW327" s="257"/>
      <c r="BX327" s="257"/>
      <c r="BY327" s="257"/>
      <c r="BZ327" s="257"/>
      <c r="CA327" s="257"/>
      <c r="CB327" s="257"/>
      <c r="CC327" s="257"/>
      <c r="CD327" s="257"/>
      <c r="CE327" s="257"/>
      <c r="CF327" s="257"/>
      <c r="CG327" s="257"/>
      <c r="CH327" s="257"/>
      <c r="CI327" s="257"/>
      <c r="CJ327" s="257"/>
      <c r="CK327" s="257"/>
      <c r="CL327" s="257"/>
      <c r="CM327" s="257"/>
      <c r="CN327" s="257"/>
      <c r="CO327" s="257"/>
      <c r="CP327" s="257"/>
      <c r="CQ327" s="257"/>
      <c r="CR327" s="257"/>
      <c r="CS327" s="257"/>
      <c r="CT327" s="257"/>
      <c r="CU327" s="257"/>
      <c r="CV327" s="257"/>
      <c r="CW327" s="257"/>
      <c r="CX327" s="257"/>
      <c r="CY327" s="257"/>
      <c r="CZ327" s="257"/>
    </row>
    <row r="328" s="362" customFormat="true" ht="26.25" hidden="false" customHeight="true" outlineLevel="0" collapsed="false">
      <c r="A328" s="301" t="s">
        <v>387</v>
      </c>
      <c r="B328" s="301"/>
      <c r="C328" s="301"/>
      <c r="D328" s="301"/>
      <c r="E328" s="301"/>
      <c r="F328" s="301"/>
      <c r="G328" s="301"/>
      <c r="H328" s="301" t="s">
        <v>38</v>
      </c>
      <c r="I328" s="301"/>
      <c r="J328" s="301"/>
      <c r="K328" s="301"/>
      <c r="L328" s="301"/>
      <c r="M328" s="301"/>
      <c r="N328" s="301"/>
      <c r="O328" s="301"/>
      <c r="P328" s="301"/>
      <c r="Q328" s="301"/>
      <c r="R328" s="301"/>
      <c r="S328" s="301"/>
      <c r="T328" s="301"/>
      <c r="U328" s="301"/>
      <c r="V328" s="301"/>
      <c r="W328" s="301"/>
      <c r="X328" s="301"/>
      <c r="Y328" s="301"/>
      <c r="Z328" s="301"/>
      <c r="AA328" s="301"/>
      <c r="AB328" s="301"/>
      <c r="AC328" s="301"/>
      <c r="AD328" s="301"/>
      <c r="AE328" s="301"/>
      <c r="AF328" s="301"/>
      <c r="AG328" s="301"/>
      <c r="AH328" s="301"/>
      <c r="AI328" s="301"/>
      <c r="AJ328" s="301"/>
      <c r="AK328" s="301"/>
      <c r="AL328" s="301"/>
      <c r="AM328" s="301"/>
      <c r="AN328" s="301"/>
      <c r="AO328" s="301" t="s">
        <v>579</v>
      </c>
      <c r="AP328" s="301"/>
      <c r="AQ328" s="301"/>
      <c r="AR328" s="301"/>
      <c r="AS328" s="301"/>
      <c r="AT328" s="301"/>
      <c r="AU328" s="301"/>
      <c r="AV328" s="301"/>
      <c r="AW328" s="301"/>
      <c r="AX328" s="301"/>
      <c r="AY328" s="301"/>
      <c r="AZ328" s="301"/>
      <c r="BA328" s="301"/>
      <c r="BB328" s="301"/>
      <c r="BC328" s="301"/>
      <c r="BD328" s="301"/>
      <c r="BE328" s="301" t="s">
        <v>580</v>
      </c>
      <c r="BF328" s="301"/>
      <c r="BG328" s="301"/>
      <c r="BH328" s="301"/>
      <c r="BI328" s="301"/>
      <c r="BJ328" s="301"/>
      <c r="BK328" s="301"/>
      <c r="BL328" s="301"/>
      <c r="BM328" s="301"/>
      <c r="BN328" s="301"/>
      <c r="BO328" s="301"/>
      <c r="BP328" s="301"/>
      <c r="BQ328" s="301"/>
      <c r="BR328" s="301"/>
      <c r="BS328" s="301"/>
      <c r="BT328" s="301"/>
      <c r="BU328" s="301" t="s">
        <v>581</v>
      </c>
      <c r="BV328" s="301"/>
      <c r="BW328" s="301"/>
      <c r="BX328" s="301"/>
      <c r="BY328" s="301"/>
      <c r="BZ328" s="301"/>
      <c r="CA328" s="301"/>
      <c r="CB328" s="301"/>
      <c r="CC328" s="301"/>
      <c r="CD328" s="301"/>
      <c r="CE328" s="301"/>
      <c r="CF328" s="301"/>
      <c r="CG328" s="301"/>
      <c r="CH328" s="301"/>
      <c r="CI328" s="301"/>
      <c r="CJ328" s="301"/>
      <c r="CK328" s="301" t="s">
        <v>582</v>
      </c>
      <c r="CL328" s="301"/>
      <c r="CM328" s="301"/>
      <c r="CN328" s="301"/>
      <c r="CO328" s="301"/>
      <c r="CP328" s="301"/>
      <c r="CQ328" s="301"/>
      <c r="CR328" s="301"/>
      <c r="CS328" s="301"/>
      <c r="CT328" s="301"/>
      <c r="CU328" s="301"/>
      <c r="CV328" s="301"/>
      <c r="CW328" s="301"/>
      <c r="CX328" s="301"/>
      <c r="CY328" s="301"/>
      <c r="CZ328" s="301"/>
    </row>
    <row r="329" s="362" customFormat="true" ht="15" hidden="false" customHeight="true" outlineLevel="0" collapsed="false">
      <c r="A329" s="354" t="n">
        <v>1</v>
      </c>
      <c r="B329" s="354"/>
      <c r="C329" s="354"/>
      <c r="D329" s="354"/>
      <c r="E329" s="354"/>
      <c r="F329" s="354"/>
      <c r="G329" s="354"/>
      <c r="H329" s="354" t="n">
        <v>2</v>
      </c>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354"/>
      <c r="AJ329" s="354"/>
      <c r="AK329" s="354"/>
      <c r="AL329" s="354"/>
      <c r="AM329" s="354"/>
      <c r="AN329" s="354"/>
      <c r="AO329" s="354" t="n">
        <v>3</v>
      </c>
      <c r="AP329" s="354"/>
      <c r="AQ329" s="354"/>
      <c r="AR329" s="354"/>
      <c r="AS329" s="354"/>
      <c r="AT329" s="354"/>
      <c r="AU329" s="354"/>
      <c r="AV329" s="354"/>
      <c r="AW329" s="354"/>
      <c r="AX329" s="354"/>
      <c r="AY329" s="354"/>
      <c r="AZ329" s="354"/>
      <c r="BA329" s="354"/>
      <c r="BB329" s="354"/>
      <c r="BC329" s="354"/>
      <c r="BD329" s="354"/>
      <c r="BE329" s="354" t="n">
        <v>4</v>
      </c>
      <c r="BF329" s="354"/>
      <c r="BG329" s="354"/>
      <c r="BH329" s="354"/>
      <c r="BI329" s="354"/>
      <c r="BJ329" s="354"/>
      <c r="BK329" s="354"/>
      <c r="BL329" s="354"/>
      <c r="BM329" s="354"/>
      <c r="BN329" s="354"/>
      <c r="BO329" s="354"/>
      <c r="BP329" s="354"/>
      <c r="BQ329" s="354"/>
      <c r="BR329" s="354"/>
      <c r="BS329" s="354"/>
      <c r="BT329" s="354"/>
      <c r="BU329" s="354" t="n">
        <v>5</v>
      </c>
      <c r="BV329" s="354"/>
      <c r="BW329" s="354"/>
      <c r="BX329" s="354"/>
      <c r="BY329" s="354"/>
      <c r="BZ329" s="354"/>
      <c r="CA329" s="354"/>
      <c r="CB329" s="354"/>
      <c r="CC329" s="354"/>
      <c r="CD329" s="354"/>
      <c r="CE329" s="354"/>
      <c r="CF329" s="354"/>
      <c r="CG329" s="354"/>
      <c r="CH329" s="354"/>
      <c r="CI329" s="354"/>
      <c r="CJ329" s="354"/>
      <c r="CK329" s="354" t="n">
        <v>6</v>
      </c>
      <c r="CL329" s="354"/>
      <c r="CM329" s="354"/>
      <c r="CN329" s="354"/>
      <c r="CO329" s="354"/>
      <c r="CP329" s="354"/>
      <c r="CQ329" s="354"/>
      <c r="CR329" s="354"/>
      <c r="CS329" s="354"/>
      <c r="CT329" s="354"/>
      <c r="CU329" s="354"/>
      <c r="CV329" s="354"/>
      <c r="CW329" s="354"/>
      <c r="CX329" s="354"/>
      <c r="CY329" s="354"/>
      <c r="CZ329" s="354"/>
    </row>
    <row r="330" s="357" customFormat="true" ht="15" hidden="false" customHeight="true" outlineLevel="0" collapsed="false">
      <c r="A330" s="356" t="s">
        <v>511</v>
      </c>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c r="AA330" s="356"/>
      <c r="AB330" s="356"/>
      <c r="AC330" s="356"/>
      <c r="AD330" s="356"/>
      <c r="AE330" s="356"/>
      <c r="AF330" s="356"/>
      <c r="AG330" s="356"/>
      <c r="AH330" s="356"/>
      <c r="AI330" s="356"/>
      <c r="AJ330" s="356"/>
      <c r="AK330" s="356"/>
      <c r="AL330" s="356"/>
      <c r="AM330" s="356"/>
      <c r="AN330" s="356"/>
      <c r="AO330" s="356"/>
      <c r="AP330" s="356"/>
      <c r="AQ330" s="356"/>
      <c r="AR330" s="356"/>
      <c r="AS330" s="356"/>
      <c r="AT330" s="356"/>
      <c r="AU330" s="356"/>
      <c r="AV330" s="356"/>
      <c r="AW330" s="356"/>
      <c r="AX330" s="356"/>
      <c r="AY330" s="356"/>
      <c r="AZ330" s="356"/>
      <c r="BA330" s="356"/>
      <c r="BB330" s="356"/>
      <c r="BC330" s="356"/>
      <c r="BD330" s="356"/>
      <c r="BE330" s="356"/>
      <c r="BF330" s="356"/>
      <c r="BG330" s="356"/>
      <c r="BH330" s="356"/>
      <c r="BI330" s="356"/>
      <c r="BJ330" s="356"/>
      <c r="BK330" s="356"/>
      <c r="BL330" s="356"/>
      <c r="BM330" s="356"/>
      <c r="BN330" s="356"/>
      <c r="BO330" s="356"/>
      <c r="BP330" s="356"/>
      <c r="BQ330" s="356"/>
      <c r="BR330" s="356"/>
      <c r="BS330" s="356"/>
      <c r="BT330" s="356"/>
      <c r="BU330" s="356"/>
      <c r="BV330" s="356"/>
      <c r="BW330" s="356"/>
      <c r="BX330" s="356"/>
      <c r="BY330" s="356"/>
      <c r="BZ330" s="356"/>
      <c r="CA330" s="356"/>
      <c r="CB330" s="356"/>
      <c r="CC330" s="356"/>
      <c r="CD330" s="356"/>
      <c r="CE330" s="356"/>
      <c r="CF330" s="356"/>
      <c r="CG330" s="356"/>
      <c r="CH330" s="356"/>
      <c r="CI330" s="356"/>
      <c r="CJ330" s="356"/>
      <c r="CK330" s="356"/>
      <c r="CL330" s="356"/>
      <c r="CM330" s="356"/>
      <c r="CN330" s="356"/>
      <c r="CO330" s="356"/>
      <c r="CP330" s="356"/>
      <c r="CQ330" s="356"/>
      <c r="CR330" s="356"/>
      <c r="CS330" s="356"/>
      <c r="CT330" s="356"/>
      <c r="CU330" s="356"/>
      <c r="CV330" s="356"/>
      <c r="CW330" s="356"/>
      <c r="CX330" s="356"/>
      <c r="CY330" s="356"/>
      <c r="CZ330" s="356"/>
    </row>
    <row r="331" s="353" customFormat="true" ht="18.75" hidden="false" customHeight="true" outlineLevel="0" collapsed="false">
      <c r="A331" s="358" t="s">
        <v>154</v>
      </c>
      <c r="B331" s="358"/>
      <c r="C331" s="358"/>
      <c r="D331" s="358"/>
      <c r="E331" s="358"/>
      <c r="F331" s="358"/>
      <c r="G331" s="358"/>
      <c r="H331" s="359" t="s">
        <v>583</v>
      </c>
      <c r="I331" s="359"/>
      <c r="J331" s="359"/>
      <c r="K331" s="359"/>
      <c r="L331" s="359"/>
      <c r="M331" s="359"/>
      <c r="N331" s="359"/>
      <c r="O331" s="359"/>
      <c r="P331" s="359"/>
      <c r="Q331" s="359"/>
      <c r="R331" s="359"/>
      <c r="S331" s="359"/>
      <c r="T331" s="359"/>
      <c r="U331" s="359"/>
      <c r="V331" s="359"/>
      <c r="W331" s="359"/>
      <c r="X331" s="359"/>
      <c r="Y331" s="359"/>
      <c r="Z331" s="359"/>
      <c r="AA331" s="359"/>
      <c r="AB331" s="359"/>
      <c r="AC331" s="359"/>
      <c r="AD331" s="359"/>
      <c r="AE331" s="359"/>
      <c r="AF331" s="359"/>
      <c r="AG331" s="359"/>
      <c r="AH331" s="359"/>
      <c r="AI331" s="359"/>
      <c r="AJ331" s="359"/>
      <c r="AK331" s="359"/>
      <c r="AL331" s="359"/>
      <c r="AM331" s="359"/>
      <c r="AN331" s="359"/>
      <c r="AO331" s="361" t="n">
        <v>3900</v>
      </c>
      <c r="AP331" s="361"/>
      <c r="AQ331" s="361"/>
      <c r="AR331" s="361"/>
      <c r="AS331" s="361"/>
      <c r="AT331" s="361"/>
      <c r="AU331" s="361"/>
      <c r="AV331" s="361"/>
      <c r="AW331" s="361"/>
      <c r="AX331" s="361"/>
      <c r="AY331" s="361"/>
      <c r="AZ331" s="361"/>
      <c r="BA331" s="361"/>
      <c r="BB331" s="361"/>
      <c r="BC331" s="361"/>
      <c r="BD331" s="361"/>
      <c r="BE331" s="361" t="n">
        <v>44.3944</v>
      </c>
      <c r="BF331" s="361"/>
      <c r="BG331" s="361"/>
      <c r="BH331" s="361"/>
      <c r="BI331" s="361"/>
      <c r="BJ331" s="361"/>
      <c r="BK331" s="361"/>
      <c r="BL331" s="361"/>
      <c r="BM331" s="361"/>
      <c r="BN331" s="361"/>
      <c r="BO331" s="361"/>
      <c r="BP331" s="361"/>
      <c r="BQ331" s="361"/>
      <c r="BR331" s="361"/>
      <c r="BS331" s="361"/>
      <c r="BT331" s="361"/>
      <c r="BU331" s="361"/>
      <c r="BV331" s="361"/>
      <c r="BW331" s="361"/>
      <c r="BX331" s="361"/>
      <c r="BY331" s="361"/>
      <c r="BZ331" s="361"/>
      <c r="CA331" s="361"/>
      <c r="CB331" s="361"/>
      <c r="CC331" s="361"/>
      <c r="CD331" s="361"/>
      <c r="CE331" s="361"/>
      <c r="CF331" s="361"/>
      <c r="CG331" s="361"/>
      <c r="CH331" s="361"/>
      <c r="CI331" s="361"/>
      <c r="CJ331" s="361"/>
      <c r="CK331" s="361" t="n">
        <f aca="false">176488.57+14022.58</f>
        <v>190511.15</v>
      </c>
      <c r="CL331" s="361"/>
      <c r="CM331" s="361"/>
      <c r="CN331" s="361"/>
      <c r="CO331" s="361"/>
      <c r="CP331" s="361"/>
      <c r="CQ331" s="361"/>
      <c r="CR331" s="361"/>
      <c r="CS331" s="361"/>
      <c r="CT331" s="361"/>
      <c r="CU331" s="361"/>
      <c r="CV331" s="361"/>
      <c r="CW331" s="361"/>
      <c r="CX331" s="361"/>
      <c r="CY331" s="361"/>
      <c r="CZ331" s="361"/>
    </row>
    <row r="332" s="355" customFormat="true" ht="12.75" hidden="false" customHeight="true" outlineLevel="0" collapsed="false">
      <c r="A332" s="358" t="s">
        <v>155</v>
      </c>
      <c r="B332" s="358"/>
      <c r="C332" s="358"/>
      <c r="D332" s="358"/>
      <c r="E332" s="358"/>
      <c r="F332" s="358"/>
      <c r="G332" s="358"/>
      <c r="H332" s="359" t="s">
        <v>584</v>
      </c>
      <c r="I332" s="359"/>
      <c r="J332" s="359"/>
      <c r="K332" s="359"/>
      <c r="L332" s="359"/>
      <c r="M332" s="359"/>
      <c r="N332" s="359"/>
      <c r="O332" s="359"/>
      <c r="P332" s="359"/>
      <c r="Q332" s="359"/>
      <c r="R332" s="359"/>
      <c r="S332" s="359"/>
      <c r="T332" s="359"/>
      <c r="U332" s="359"/>
      <c r="V332" s="359"/>
      <c r="W332" s="359"/>
      <c r="X332" s="359"/>
      <c r="Y332" s="359"/>
      <c r="Z332" s="359"/>
      <c r="AA332" s="359"/>
      <c r="AB332" s="359"/>
      <c r="AC332" s="359"/>
      <c r="AD332" s="359"/>
      <c r="AE332" s="359"/>
      <c r="AF332" s="359"/>
      <c r="AG332" s="359"/>
      <c r="AH332" s="359"/>
      <c r="AI332" s="359"/>
      <c r="AJ332" s="359"/>
      <c r="AK332" s="359"/>
      <c r="AL332" s="359"/>
      <c r="AM332" s="359"/>
      <c r="AN332" s="359"/>
      <c r="AO332" s="361" t="n">
        <v>3900</v>
      </c>
      <c r="AP332" s="361"/>
      <c r="AQ332" s="361"/>
      <c r="AR332" s="361"/>
      <c r="AS332" s="361"/>
      <c r="AT332" s="361"/>
      <c r="AU332" s="361"/>
      <c r="AV332" s="361"/>
      <c r="AW332" s="361"/>
      <c r="AX332" s="361"/>
      <c r="AY332" s="361"/>
      <c r="AZ332" s="361"/>
      <c r="BA332" s="361"/>
      <c r="BB332" s="361"/>
      <c r="BC332" s="361"/>
      <c r="BD332" s="361"/>
      <c r="BE332" s="361" t="n">
        <v>28.5272</v>
      </c>
      <c r="BF332" s="361"/>
      <c r="BG332" s="361"/>
      <c r="BH332" s="361"/>
      <c r="BI332" s="361"/>
      <c r="BJ332" s="361"/>
      <c r="BK332" s="361"/>
      <c r="BL332" s="361"/>
      <c r="BM332" s="361"/>
      <c r="BN332" s="361"/>
      <c r="BO332" s="361"/>
      <c r="BP332" s="361"/>
      <c r="BQ332" s="361"/>
      <c r="BR332" s="361"/>
      <c r="BS332" s="361"/>
      <c r="BT332" s="361"/>
      <c r="BU332" s="361"/>
      <c r="BV332" s="361"/>
      <c r="BW332" s="361"/>
      <c r="BX332" s="361"/>
      <c r="BY332" s="361"/>
      <c r="BZ332" s="361"/>
      <c r="CA332" s="361"/>
      <c r="CB332" s="361"/>
      <c r="CC332" s="361"/>
      <c r="CD332" s="361"/>
      <c r="CE332" s="361"/>
      <c r="CF332" s="361"/>
      <c r="CG332" s="361"/>
      <c r="CH332" s="361"/>
      <c r="CI332" s="361"/>
      <c r="CJ332" s="361"/>
      <c r="CK332" s="361" t="n">
        <v>97189.3</v>
      </c>
      <c r="CL332" s="361"/>
      <c r="CM332" s="361"/>
      <c r="CN332" s="361"/>
      <c r="CO332" s="361"/>
      <c r="CP332" s="361"/>
      <c r="CQ332" s="361"/>
      <c r="CR332" s="361"/>
      <c r="CS332" s="361"/>
      <c r="CT332" s="361"/>
      <c r="CU332" s="361"/>
      <c r="CV332" s="361"/>
      <c r="CW332" s="361"/>
      <c r="CX332" s="361"/>
      <c r="CY332" s="361"/>
      <c r="CZ332" s="361"/>
    </row>
    <row r="333" s="362" customFormat="true" ht="15" hidden="false" customHeight="true" outlineLevel="0" collapsed="false">
      <c r="A333" s="358" t="s">
        <v>156</v>
      </c>
      <c r="B333" s="358"/>
      <c r="C333" s="358"/>
      <c r="D333" s="358"/>
      <c r="E333" s="358"/>
      <c r="F333" s="358"/>
      <c r="G333" s="358"/>
      <c r="H333" s="359" t="s">
        <v>585</v>
      </c>
      <c r="I333" s="359"/>
      <c r="J333" s="359"/>
      <c r="K333" s="359"/>
      <c r="L333" s="359"/>
      <c r="M333" s="359"/>
      <c r="N333" s="359"/>
      <c r="O333" s="359"/>
      <c r="P333" s="359"/>
      <c r="Q333" s="359"/>
      <c r="R333" s="359"/>
      <c r="S333" s="359"/>
      <c r="T333" s="359"/>
      <c r="U333" s="359"/>
      <c r="V333" s="359"/>
      <c r="W333" s="359"/>
      <c r="X333" s="359"/>
      <c r="Y333" s="359"/>
      <c r="Z333" s="359"/>
      <c r="AA333" s="359"/>
      <c r="AB333" s="359"/>
      <c r="AC333" s="359"/>
      <c r="AD333" s="359"/>
      <c r="AE333" s="359"/>
      <c r="AF333" s="359"/>
      <c r="AG333" s="359"/>
      <c r="AH333" s="359"/>
      <c r="AI333" s="359"/>
      <c r="AJ333" s="359"/>
      <c r="AK333" s="359"/>
      <c r="AL333" s="359"/>
      <c r="AM333" s="359"/>
      <c r="AN333" s="359"/>
      <c r="AO333" s="361" t="n">
        <v>3900</v>
      </c>
      <c r="AP333" s="361"/>
      <c r="AQ333" s="361"/>
      <c r="AR333" s="361"/>
      <c r="AS333" s="361"/>
      <c r="AT333" s="361"/>
      <c r="AU333" s="361"/>
      <c r="AV333" s="361"/>
      <c r="AW333" s="361"/>
      <c r="AX333" s="361"/>
      <c r="AY333" s="361"/>
      <c r="AZ333" s="361"/>
      <c r="BA333" s="361"/>
      <c r="BB333" s="361"/>
      <c r="BC333" s="361"/>
      <c r="BD333" s="361"/>
      <c r="BE333" s="361" t="n">
        <v>14.263599</v>
      </c>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361"/>
      <c r="CD333" s="361"/>
      <c r="CE333" s="361"/>
      <c r="CF333" s="361"/>
      <c r="CG333" s="361"/>
      <c r="CH333" s="361"/>
      <c r="CI333" s="361"/>
      <c r="CJ333" s="361"/>
      <c r="CK333" s="361" t="n">
        <v>48594.67</v>
      </c>
      <c r="CL333" s="361"/>
      <c r="CM333" s="361"/>
      <c r="CN333" s="361"/>
      <c r="CO333" s="361"/>
      <c r="CP333" s="361"/>
      <c r="CQ333" s="361"/>
      <c r="CR333" s="361"/>
      <c r="CS333" s="361"/>
      <c r="CT333" s="361"/>
      <c r="CU333" s="361"/>
      <c r="CV333" s="361"/>
      <c r="CW333" s="361"/>
      <c r="CX333" s="361"/>
      <c r="CY333" s="361"/>
      <c r="CZ333" s="361"/>
    </row>
    <row r="334" s="362" customFormat="true" ht="15" hidden="false" customHeight="true" outlineLevel="0" collapsed="false">
      <c r="A334" s="358" t="s">
        <v>157</v>
      </c>
      <c r="B334" s="358"/>
      <c r="C334" s="358"/>
      <c r="D334" s="358"/>
      <c r="E334" s="358"/>
      <c r="F334" s="358"/>
      <c r="G334" s="358"/>
      <c r="H334" s="359" t="s">
        <v>586</v>
      </c>
      <c r="I334" s="359"/>
      <c r="J334" s="359"/>
      <c r="K334" s="359"/>
      <c r="L334" s="359"/>
      <c r="M334" s="359"/>
      <c r="N334" s="359"/>
      <c r="O334" s="359"/>
      <c r="P334" s="359"/>
      <c r="Q334" s="359"/>
      <c r="R334" s="359"/>
      <c r="S334" s="359"/>
      <c r="T334" s="359"/>
      <c r="U334" s="359"/>
      <c r="V334" s="359"/>
      <c r="W334" s="359"/>
      <c r="X334" s="359"/>
      <c r="Y334" s="359"/>
      <c r="Z334" s="359"/>
      <c r="AA334" s="359"/>
      <c r="AB334" s="359"/>
      <c r="AC334" s="359"/>
      <c r="AD334" s="359"/>
      <c r="AE334" s="359"/>
      <c r="AF334" s="359"/>
      <c r="AG334" s="359"/>
      <c r="AH334" s="359"/>
      <c r="AI334" s="359"/>
      <c r="AJ334" s="359"/>
      <c r="AK334" s="359"/>
      <c r="AL334" s="359"/>
      <c r="AM334" s="359"/>
      <c r="AN334" s="359"/>
      <c r="AO334" s="361" t="n">
        <v>145</v>
      </c>
      <c r="AP334" s="361"/>
      <c r="AQ334" s="361"/>
      <c r="AR334" s="361"/>
      <c r="AS334" s="361"/>
      <c r="AT334" s="361"/>
      <c r="AU334" s="361"/>
      <c r="AV334" s="361"/>
      <c r="AW334" s="361"/>
      <c r="AX334" s="361"/>
      <c r="AY334" s="361"/>
      <c r="AZ334" s="361"/>
      <c r="BA334" s="361"/>
      <c r="BB334" s="361"/>
      <c r="BC334" s="361"/>
      <c r="BD334" s="361"/>
      <c r="BE334" s="361" t="n">
        <v>1075.91</v>
      </c>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361"/>
      <c r="CD334" s="361"/>
      <c r="CE334" s="361"/>
      <c r="CF334" s="361"/>
      <c r="CG334" s="361"/>
      <c r="CH334" s="361"/>
      <c r="CI334" s="361"/>
      <c r="CJ334" s="361"/>
      <c r="CK334" s="361" t="n">
        <v>114337.96</v>
      </c>
      <c r="CL334" s="361"/>
      <c r="CM334" s="361"/>
      <c r="CN334" s="361"/>
      <c r="CO334" s="361"/>
      <c r="CP334" s="361"/>
      <c r="CQ334" s="361"/>
      <c r="CR334" s="361"/>
      <c r="CS334" s="361"/>
      <c r="CT334" s="361"/>
      <c r="CU334" s="361"/>
      <c r="CV334" s="361"/>
      <c r="CW334" s="361"/>
      <c r="CX334" s="361"/>
      <c r="CY334" s="361"/>
      <c r="CZ334" s="361"/>
    </row>
    <row r="335" s="362" customFormat="true" ht="15" hidden="false" customHeight="true" outlineLevel="0" collapsed="false">
      <c r="A335" s="387" t="s">
        <v>516</v>
      </c>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387"/>
      <c r="AN335" s="387"/>
      <c r="AO335" s="366" t="s">
        <v>164</v>
      </c>
      <c r="AP335" s="366"/>
      <c r="AQ335" s="366"/>
      <c r="AR335" s="366"/>
      <c r="AS335" s="366"/>
      <c r="AT335" s="366"/>
      <c r="AU335" s="366"/>
      <c r="AV335" s="366"/>
      <c r="AW335" s="366"/>
      <c r="AX335" s="366"/>
      <c r="AY335" s="366"/>
      <c r="AZ335" s="366"/>
      <c r="BA335" s="366"/>
      <c r="BB335" s="366"/>
      <c r="BC335" s="366"/>
      <c r="BD335" s="366"/>
      <c r="BE335" s="366" t="s">
        <v>164</v>
      </c>
      <c r="BF335" s="366"/>
      <c r="BG335" s="366"/>
      <c r="BH335" s="366"/>
      <c r="BI335" s="366"/>
      <c r="BJ335" s="366"/>
      <c r="BK335" s="366"/>
      <c r="BL335" s="366"/>
      <c r="BM335" s="366"/>
      <c r="BN335" s="366"/>
      <c r="BO335" s="366"/>
      <c r="BP335" s="366"/>
      <c r="BQ335" s="366"/>
      <c r="BR335" s="366"/>
      <c r="BS335" s="366"/>
      <c r="BT335" s="366"/>
      <c r="BU335" s="366" t="s">
        <v>164</v>
      </c>
      <c r="BV335" s="366"/>
      <c r="BW335" s="366"/>
      <c r="BX335" s="366"/>
      <c r="BY335" s="366"/>
      <c r="BZ335" s="366"/>
      <c r="CA335" s="366"/>
      <c r="CB335" s="366"/>
      <c r="CC335" s="366"/>
      <c r="CD335" s="366"/>
      <c r="CE335" s="366"/>
      <c r="CF335" s="366"/>
      <c r="CG335" s="366"/>
      <c r="CH335" s="366"/>
      <c r="CI335" s="366"/>
      <c r="CJ335" s="366"/>
      <c r="CK335" s="366" t="n">
        <f aca="false">CK331+CK332+CK333+CK334</f>
        <v>450633.08</v>
      </c>
      <c r="CL335" s="366"/>
      <c r="CM335" s="366"/>
      <c r="CN335" s="366"/>
      <c r="CO335" s="366"/>
      <c r="CP335" s="366"/>
      <c r="CQ335" s="366"/>
      <c r="CR335" s="366"/>
      <c r="CS335" s="366"/>
      <c r="CT335" s="366"/>
      <c r="CU335" s="366"/>
      <c r="CV335" s="366"/>
      <c r="CW335" s="366"/>
      <c r="CX335" s="366"/>
      <c r="CY335" s="366"/>
      <c r="CZ335" s="366"/>
    </row>
    <row r="336" s="362" customFormat="true" ht="15" hidden="false" customHeight="true" outlineLevel="0" collapsed="false">
      <c r="A336" s="415"/>
      <c r="B336" s="415"/>
      <c r="C336" s="415"/>
      <c r="D336" s="415"/>
      <c r="E336" s="415"/>
      <c r="F336" s="415"/>
      <c r="G336" s="415"/>
      <c r="H336" s="415"/>
      <c r="I336" s="415"/>
      <c r="J336" s="415"/>
      <c r="K336" s="415"/>
      <c r="L336" s="415"/>
      <c r="M336" s="415"/>
      <c r="N336" s="415"/>
      <c r="O336" s="415"/>
      <c r="P336" s="415"/>
      <c r="Q336" s="415"/>
      <c r="R336" s="415"/>
      <c r="S336" s="415"/>
      <c r="T336" s="415"/>
      <c r="U336" s="415"/>
      <c r="V336" s="415"/>
      <c r="W336" s="415"/>
      <c r="X336" s="415"/>
      <c r="Y336" s="415"/>
      <c r="Z336" s="415"/>
      <c r="AA336" s="415"/>
      <c r="AB336" s="415"/>
      <c r="AC336" s="415"/>
      <c r="AD336" s="415"/>
      <c r="AE336" s="415"/>
      <c r="AF336" s="415"/>
      <c r="AG336" s="415"/>
      <c r="AH336" s="415"/>
      <c r="AI336" s="415"/>
      <c r="AJ336" s="415"/>
      <c r="AK336" s="415"/>
      <c r="AL336" s="415"/>
      <c r="AM336" s="415"/>
      <c r="AN336" s="415"/>
      <c r="AO336" s="411"/>
      <c r="AP336" s="411"/>
      <c r="AQ336" s="411"/>
      <c r="AR336" s="411"/>
      <c r="AS336" s="411"/>
      <c r="AT336" s="411"/>
      <c r="AU336" s="411"/>
      <c r="AV336" s="411"/>
      <c r="AW336" s="411"/>
      <c r="AX336" s="411"/>
      <c r="AY336" s="411"/>
      <c r="AZ336" s="411"/>
      <c r="BA336" s="411"/>
      <c r="BB336" s="411"/>
      <c r="BC336" s="411"/>
      <c r="BD336" s="411"/>
      <c r="BE336" s="411"/>
      <c r="BF336" s="411"/>
      <c r="BG336" s="411"/>
      <c r="BH336" s="411"/>
      <c r="BI336" s="411"/>
      <c r="BJ336" s="411"/>
      <c r="BK336" s="411"/>
      <c r="BL336" s="411"/>
      <c r="BM336" s="411"/>
      <c r="BN336" s="411"/>
      <c r="BO336" s="411"/>
      <c r="BP336" s="411"/>
      <c r="BQ336" s="411"/>
      <c r="BR336" s="411"/>
      <c r="BS336" s="411"/>
      <c r="BT336" s="411"/>
      <c r="BU336" s="411"/>
      <c r="BV336" s="411"/>
      <c r="BW336" s="411"/>
      <c r="BX336" s="411"/>
      <c r="BY336" s="411"/>
      <c r="BZ336" s="411"/>
      <c r="CA336" s="411"/>
      <c r="CB336" s="411"/>
      <c r="CC336" s="411"/>
      <c r="CD336" s="411"/>
      <c r="CE336" s="411"/>
      <c r="CF336" s="411"/>
      <c r="CG336" s="411"/>
      <c r="CH336" s="411"/>
      <c r="CI336" s="411"/>
      <c r="CJ336" s="411"/>
      <c r="CK336" s="411"/>
      <c r="CL336" s="411"/>
      <c r="CM336" s="411"/>
      <c r="CN336" s="411"/>
      <c r="CO336" s="411"/>
      <c r="CP336" s="411"/>
      <c r="CQ336" s="411"/>
      <c r="CR336" s="411"/>
      <c r="CS336" s="411"/>
      <c r="CT336" s="411"/>
      <c r="CU336" s="411"/>
      <c r="CV336" s="411"/>
      <c r="CW336" s="411"/>
      <c r="CX336" s="411"/>
      <c r="CY336" s="411"/>
      <c r="CZ336" s="411"/>
    </row>
    <row r="337" s="357" customFormat="true" ht="15" hidden="false" customHeight="true" outlineLevel="0" collapsed="false">
      <c r="A337" s="244" t="s">
        <v>578</v>
      </c>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c r="BD337" s="244"/>
      <c r="BE337" s="244"/>
      <c r="BF337" s="244"/>
      <c r="BG337" s="244"/>
      <c r="BH337" s="244"/>
      <c r="BI337" s="244"/>
      <c r="BJ337" s="244"/>
      <c r="BK337" s="244"/>
      <c r="BL337" s="244"/>
      <c r="BM337" s="244"/>
      <c r="BN337" s="244"/>
      <c r="BO337" s="244"/>
      <c r="BP337" s="244"/>
      <c r="BQ337" s="244"/>
      <c r="BR337" s="244"/>
      <c r="BS337" s="244"/>
      <c r="BT337" s="244"/>
      <c r="BU337" s="244"/>
      <c r="BV337" s="244"/>
      <c r="BW337" s="244"/>
      <c r="BX337" s="244"/>
      <c r="BY337" s="244"/>
      <c r="BZ337" s="244"/>
      <c r="CA337" s="244"/>
      <c r="CB337" s="244"/>
      <c r="CC337" s="244"/>
      <c r="CD337" s="244"/>
      <c r="CE337" s="244"/>
      <c r="CF337" s="244"/>
      <c r="CG337" s="244"/>
      <c r="CH337" s="244"/>
      <c r="CI337" s="244"/>
      <c r="CJ337" s="244"/>
      <c r="CK337" s="244"/>
      <c r="CL337" s="244"/>
      <c r="CM337" s="244"/>
      <c r="CN337" s="244"/>
      <c r="CO337" s="244"/>
      <c r="CP337" s="244"/>
      <c r="CQ337" s="244"/>
      <c r="CR337" s="244"/>
      <c r="CS337" s="244"/>
      <c r="CT337" s="244"/>
      <c r="CU337" s="244"/>
      <c r="CV337" s="244"/>
      <c r="CW337" s="244"/>
      <c r="CX337" s="244"/>
      <c r="CY337" s="244"/>
      <c r="CZ337" s="244"/>
    </row>
    <row r="338" s="353" customFormat="true" ht="14.25" hidden="false" customHeight="false" outlineLevel="0" collapsed="false">
      <c r="A338" s="257"/>
      <c r="B338" s="257"/>
      <c r="C338" s="257"/>
      <c r="D338" s="257"/>
      <c r="E338" s="257"/>
      <c r="F338" s="257"/>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257"/>
      <c r="BL338" s="257"/>
      <c r="BM338" s="257"/>
      <c r="BN338" s="257"/>
      <c r="BO338" s="257"/>
      <c r="BP338" s="257"/>
      <c r="BQ338" s="257"/>
      <c r="BR338" s="257"/>
      <c r="BS338" s="257"/>
      <c r="BT338" s="257"/>
      <c r="BU338" s="257"/>
      <c r="BV338" s="257"/>
      <c r="BW338" s="257"/>
      <c r="BX338" s="257"/>
      <c r="BY338" s="257"/>
      <c r="BZ338" s="257"/>
      <c r="CA338" s="257"/>
      <c r="CB338" s="257"/>
      <c r="CC338" s="257"/>
      <c r="CD338" s="257"/>
      <c r="CE338" s="257"/>
      <c r="CF338" s="257"/>
      <c r="CG338" s="257"/>
      <c r="CH338" s="257"/>
      <c r="CI338" s="257"/>
      <c r="CJ338" s="257"/>
      <c r="CK338" s="257"/>
      <c r="CL338" s="257"/>
      <c r="CM338" s="257"/>
      <c r="CN338" s="257"/>
      <c r="CO338" s="257"/>
      <c r="CP338" s="257"/>
      <c r="CQ338" s="257"/>
      <c r="CR338" s="257"/>
      <c r="CS338" s="257"/>
      <c r="CT338" s="257"/>
      <c r="CU338" s="257"/>
      <c r="CV338" s="257"/>
      <c r="CW338" s="257"/>
      <c r="CX338" s="257"/>
      <c r="CY338" s="257"/>
      <c r="CZ338" s="257"/>
    </row>
    <row r="339" s="355" customFormat="true" ht="14.25" hidden="false" customHeight="false" outlineLevel="0" collapsed="false">
      <c r="A339" s="244" t="s">
        <v>420</v>
      </c>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302" t="s">
        <v>588</v>
      </c>
      <c r="X339" s="302"/>
      <c r="Y339" s="302"/>
      <c r="Z339" s="302"/>
      <c r="AA339" s="302"/>
      <c r="AB339" s="302"/>
      <c r="AC339" s="302"/>
      <c r="AD339" s="302"/>
      <c r="AE339" s="302"/>
      <c r="AF339" s="302"/>
      <c r="AG339" s="302"/>
      <c r="AH339" s="302"/>
      <c r="AI339" s="302"/>
      <c r="AJ339" s="302"/>
      <c r="AK339" s="302"/>
      <c r="AL339" s="302"/>
      <c r="AM339" s="302"/>
      <c r="AN339" s="302"/>
      <c r="AO339" s="302"/>
      <c r="AP339" s="302"/>
      <c r="AQ339" s="302"/>
      <c r="AR339" s="302"/>
      <c r="AS339" s="302"/>
      <c r="AT339" s="302"/>
      <c r="AU339" s="302"/>
      <c r="AV339" s="302"/>
      <c r="AW339" s="302"/>
      <c r="AX339" s="302"/>
      <c r="AY339" s="302"/>
      <c r="AZ339" s="302"/>
      <c r="BA339" s="302"/>
      <c r="BB339" s="302"/>
      <c r="BC339" s="302"/>
      <c r="BD339" s="302"/>
      <c r="BE339" s="302"/>
      <c r="BF339" s="302"/>
      <c r="BG339" s="302"/>
      <c r="BH339" s="302"/>
      <c r="BI339" s="302"/>
      <c r="BJ339" s="302"/>
      <c r="BK339" s="302"/>
      <c r="BL339" s="302"/>
      <c r="BM339" s="302"/>
      <c r="BN339" s="302"/>
      <c r="BO339" s="302"/>
      <c r="BP339" s="302"/>
      <c r="BQ339" s="302"/>
      <c r="BR339" s="302"/>
      <c r="BS339" s="302"/>
      <c r="BT339" s="302"/>
      <c r="BU339" s="302"/>
      <c r="BV339" s="302"/>
      <c r="BW339" s="302"/>
      <c r="BX339" s="302"/>
      <c r="BY339" s="302"/>
      <c r="BZ339" s="302"/>
      <c r="CA339" s="302"/>
      <c r="CB339" s="302"/>
      <c r="CC339" s="302"/>
      <c r="CD339" s="302"/>
      <c r="CE339" s="302"/>
      <c r="CF339" s="302"/>
      <c r="CG339" s="302"/>
      <c r="CH339" s="302"/>
      <c r="CI339" s="302"/>
      <c r="CJ339" s="302"/>
      <c r="CK339" s="302"/>
      <c r="CL339" s="302"/>
      <c r="CM339" s="302"/>
      <c r="CN339" s="302"/>
      <c r="CO339" s="302"/>
      <c r="CP339" s="302"/>
      <c r="CQ339" s="302"/>
      <c r="CR339" s="302"/>
      <c r="CS339" s="302"/>
      <c r="CT339" s="302"/>
      <c r="CU339" s="302"/>
      <c r="CV339" s="302"/>
      <c r="CW339" s="302"/>
      <c r="CX339" s="302"/>
      <c r="CY339" s="302"/>
      <c r="CZ339" s="302"/>
    </row>
    <row r="340" s="362" customFormat="true" ht="15" hidden="false" customHeight="true" outlineLevel="0" collapsed="false">
      <c r="A340" s="257"/>
      <c r="B340" s="257"/>
      <c r="C340" s="257"/>
      <c r="D340" s="257"/>
      <c r="E340" s="257"/>
      <c r="F340" s="257"/>
      <c r="G340" s="257"/>
      <c r="H340" s="257"/>
      <c r="I340" s="257"/>
      <c r="J340" s="257"/>
      <c r="K340" s="257"/>
      <c r="L340" s="257"/>
      <c r="M340" s="257"/>
      <c r="N340" s="257"/>
      <c r="O340" s="257"/>
      <c r="P340" s="257"/>
      <c r="Q340" s="257"/>
      <c r="R340" s="257"/>
      <c r="S340" s="257"/>
      <c r="T340" s="257"/>
      <c r="U340" s="257"/>
      <c r="V340" s="257"/>
      <c r="W340" s="257"/>
      <c r="X340" s="257"/>
      <c r="Y340" s="257"/>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7"/>
      <c r="BB340" s="257"/>
      <c r="BC340" s="257"/>
      <c r="BD340" s="257"/>
      <c r="BE340" s="257"/>
      <c r="BF340" s="257"/>
      <c r="BG340" s="257"/>
      <c r="BH340" s="257"/>
      <c r="BI340" s="257"/>
      <c r="BJ340" s="351" t="n">
        <v>2025</v>
      </c>
      <c r="BK340" s="351"/>
      <c r="BL340" s="351"/>
      <c r="BM340" s="351"/>
      <c r="BN340" s="351"/>
      <c r="BO340" s="351"/>
      <c r="BP340" s="351"/>
      <c r="BQ340" s="351"/>
      <c r="BR340" s="351"/>
      <c r="BS340" s="351"/>
      <c r="BT340" s="351"/>
      <c r="BU340" s="257"/>
      <c r="BV340" s="257"/>
      <c r="BW340" s="257"/>
      <c r="BX340" s="257"/>
      <c r="BY340" s="257"/>
      <c r="BZ340" s="257"/>
      <c r="CA340" s="257"/>
      <c r="CB340" s="257"/>
      <c r="CC340" s="257"/>
      <c r="CD340" s="257"/>
      <c r="CE340" s="257"/>
      <c r="CF340" s="257"/>
      <c r="CG340" s="257"/>
      <c r="CH340" s="257"/>
      <c r="CI340" s="257"/>
      <c r="CJ340" s="257"/>
      <c r="CK340" s="257"/>
      <c r="CL340" s="257"/>
      <c r="CM340" s="257"/>
      <c r="CN340" s="257"/>
      <c r="CO340" s="257"/>
      <c r="CP340" s="257"/>
      <c r="CQ340" s="257"/>
      <c r="CR340" s="257"/>
      <c r="CS340" s="257"/>
      <c r="CT340" s="257"/>
      <c r="CU340" s="257"/>
      <c r="CV340" s="257"/>
      <c r="CW340" s="257"/>
      <c r="CX340" s="257"/>
      <c r="CY340" s="257"/>
      <c r="CZ340" s="257"/>
    </row>
    <row r="341" s="362" customFormat="true" ht="39.75" hidden="false" customHeight="true" outlineLevel="0" collapsed="false">
      <c r="A341" s="301" t="s">
        <v>387</v>
      </c>
      <c r="B341" s="301"/>
      <c r="C341" s="301"/>
      <c r="D341" s="301"/>
      <c r="E341" s="301"/>
      <c r="F341" s="301"/>
      <c r="G341" s="301"/>
      <c r="H341" s="301" t="s">
        <v>38</v>
      </c>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301"/>
      <c r="AJ341" s="301"/>
      <c r="AK341" s="301"/>
      <c r="AL341" s="301"/>
      <c r="AM341" s="301"/>
      <c r="AN341" s="301"/>
      <c r="AO341" s="301" t="s">
        <v>579</v>
      </c>
      <c r="AP341" s="301"/>
      <c r="AQ341" s="301"/>
      <c r="AR341" s="301"/>
      <c r="AS341" s="301"/>
      <c r="AT341" s="301"/>
      <c r="AU341" s="301"/>
      <c r="AV341" s="301"/>
      <c r="AW341" s="301"/>
      <c r="AX341" s="301"/>
      <c r="AY341" s="301"/>
      <c r="AZ341" s="301"/>
      <c r="BA341" s="301"/>
      <c r="BB341" s="301"/>
      <c r="BC341" s="301"/>
      <c r="BD341" s="301"/>
      <c r="BE341" s="301" t="s">
        <v>580</v>
      </c>
      <c r="BF341" s="301"/>
      <c r="BG341" s="301"/>
      <c r="BH341" s="301"/>
      <c r="BI341" s="301"/>
      <c r="BJ341" s="301"/>
      <c r="BK341" s="301"/>
      <c r="BL341" s="301"/>
      <c r="BM341" s="301"/>
      <c r="BN341" s="301"/>
      <c r="BO341" s="301"/>
      <c r="BP341" s="301"/>
      <c r="BQ341" s="301"/>
      <c r="BR341" s="301"/>
      <c r="BS341" s="301"/>
      <c r="BT341" s="301"/>
      <c r="BU341" s="301" t="s">
        <v>581</v>
      </c>
      <c r="BV341" s="301"/>
      <c r="BW341" s="301"/>
      <c r="BX341" s="301"/>
      <c r="BY341" s="301"/>
      <c r="BZ341" s="301"/>
      <c r="CA341" s="301"/>
      <c r="CB341" s="301"/>
      <c r="CC341" s="301"/>
      <c r="CD341" s="301"/>
      <c r="CE341" s="301"/>
      <c r="CF341" s="301"/>
      <c r="CG341" s="301"/>
      <c r="CH341" s="301"/>
      <c r="CI341" s="301"/>
      <c r="CJ341" s="301"/>
      <c r="CK341" s="301" t="s">
        <v>582</v>
      </c>
      <c r="CL341" s="301"/>
      <c r="CM341" s="301"/>
      <c r="CN341" s="301"/>
      <c r="CO341" s="301"/>
      <c r="CP341" s="301"/>
      <c r="CQ341" s="301"/>
      <c r="CR341" s="301"/>
      <c r="CS341" s="301"/>
      <c r="CT341" s="301"/>
      <c r="CU341" s="301"/>
      <c r="CV341" s="301"/>
      <c r="CW341" s="301"/>
      <c r="CX341" s="301"/>
      <c r="CY341" s="301"/>
      <c r="CZ341" s="301"/>
    </row>
    <row r="342" s="362" customFormat="true" ht="15" hidden="false" customHeight="true" outlineLevel="0" collapsed="false">
      <c r="A342" s="354" t="n">
        <v>1</v>
      </c>
      <c r="B342" s="354"/>
      <c r="C342" s="354"/>
      <c r="D342" s="354"/>
      <c r="E342" s="354"/>
      <c r="F342" s="354"/>
      <c r="G342" s="354"/>
      <c r="H342" s="354" t="n">
        <v>2</v>
      </c>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354"/>
      <c r="AN342" s="354"/>
      <c r="AO342" s="354" t="n">
        <v>3</v>
      </c>
      <c r="AP342" s="354"/>
      <c r="AQ342" s="354"/>
      <c r="AR342" s="354"/>
      <c r="AS342" s="354"/>
      <c r="AT342" s="354"/>
      <c r="AU342" s="354"/>
      <c r="AV342" s="354"/>
      <c r="AW342" s="354"/>
      <c r="AX342" s="354"/>
      <c r="AY342" s="354"/>
      <c r="AZ342" s="354"/>
      <c r="BA342" s="354"/>
      <c r="BB342" s="354"/>
      <c r="BC342" s="354"/>
      <c r="BD342" s="354"/>
      <c r="BE342" s="354" t="n">
        <v>4</v>
      </c>
      <c r="BF342" s="354"/>
      <c r="BG342" s="354"/>
      <c r="BH342" s="354"/>
      <c r="BI342" s="354"/>
      <c r="BJ342" s="354"/>
      <c r="BK342" s="354"/>
      <c r="BL342" s="354"/>
      <c r="BM342" s="354"/>
      <c r="BN342" s="354"/>
      <c r="BO342" s="354"/>
      <c r="BP342" s="354"/>
      <c r="BQ342" s="354"/>
      <c r="BR342" s="354"/>
      <c r="BS342" s="354"/>
      <c r="BT342" s="354"/>
      <c r="BU342" s="354" t="n">
        <v>5</v>
      </c>
      <c r="BV342" s="354"/>
      <c r="BW342" s="354"/>
      <c r="BX342" s="354"/>
      <c r="BY342" s="354"/>
      <c r="BZ342" s="354"/>
      <c r="CA342" s="354"/>
      <c r="CB342" s="354"/>
      <c r="CC342" s="354"/>
      <c r="CD342" s="354"/>
      <c r="CE342" s="354"/>
      <c r="CF342" s="354"/>
      <c r="CG342" s="354"/>
      <c r="CH342" s="354"/>
      <c r="CI342" s="354"/>
      <c r="CJ342" s="354"/>
      <c r="CK342" s="354" t="n">
        <v>6</v>
      </c>
      <c r="CL342" s="354"/>
      <c r="CM342" s="354"/>
      <c r="CN342" s="354"/>
      <c r="CO342" s="354"/>
      <c r="CP342" s="354"/>
      <c r="CQ342" s="354"/>
      <c r="CR342" s="354"/>
      <c r="CS342" s="354"/>
      <c r="CT342" s="354"/>
      <c r="CU342" s="354"/>
      <c r="CV342" s="354"/>
      <c r="CW342" s="354"/>
      <c r="CX342" s="354"/>
      <c r="CY342" s="354"/>
      <c r="CZ342" s="354"/>
    </row>
    <row r="343" s="362" customFormat="true" ht="15" hidden="false" customHeight="true" outlineLevel="0" collapsed="false">
      <c r="A343" s="356" t="s">
        <v>511</v>
      </c>
      <c r="B343" s="356"/>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c r="Z343" s="356"/>
      <c r="AA343" s="356"/>
      <c r="AB343" s="356"/>
      <c r="AC343" s="356"/>
      <c r="AD343" s="356"/>
      <c r="AE343" s="356"/>
      <c r="AF343" s="356"/>
      <c r="AG343" s="356"/>
      <c r="AH343" s="356"/>
      <c r="AI343" s="356"/>
      <c r="AJ343" s="356"/>
      <c r="AK343" s="356"/>
      <c r="AL343" s="356"/>
      <c r="AM343" s="356"/>
      <c r="AN343" s="356"/>
      <c r="AO343" s="356"/>
      <c r="AP343" s="356"/>
      <c r="AQ343" s="356"/>
      <c r="AR343" s="356"/>
      <c r="AS343" s="356"/>
      <c r="AT343" s="356"/>
      <c r="AU343" s="356"/>
      <c r="AV343" s="356"/>
      <c r="AW343" s="356"/>
      <c r="AX343" s="356"/>
      <c r="AY343" s="356"/>
      <c r="AZ343" s="356"/>
      <c r="BA343" s="356"/>
      <c r="BB343" s="356"/>
      <c r="BC343" s="356"/>
      <c r="BD343" s="356"/>
      <c r="BE343" s="356"/>
      <c r="BF343" s="356"/>
      <c r="BG343" s="356"/>
      <c r="BH343" s="356"/>
      <c r="BI343" s="356"/>
      <c r="BJ343" s="356"/>
      <c r="BK343" s="356"/>
      <c r="BL343" s="356"/>
      <c r="BM343" s="356"/>
      <c r="BN343" s="356"/>
      <c r="BO343" s="356"/>
      <c r="BP343" s="356"/>
      <c r="BQ343" s="356"/>
      <c r="BR343" s="356"/>
      <c r="BS343" s="356"/>
      <c r="BT343" s="356"/>
      <c r="BU343" s="356"/>
      <c r="BV343" s="356"/>
      <c r="BW343" s="356"/>
      <c r="BX343" s="356"/>
      <c r="BY343" s="356"/>
      <c r="BZ343" s="356"/>
      <c r="CA343" s="356"/>
      <c r="CB343" s="356"/>
      <c r="CC343" s="356"/>
      <c r="CD343" s="356"/>
      <c r="CE343" s="356"/>
      <c r="CF343" s="356"/>
      <c r="CG343" s="356"/>
      <c r="CH343" s="356"/>
      <c r="CI343" s="356"/>
      <c r="CJ343" s="356"/>
      <c r="CK343" s="356"/>
      <c r="CL343" s="356"/>
      <c r="CM343" s="356"/>
      <c r="CN343" s="356"/>
      <c r="CO343" s="356"/>
      <c r="CP343" s="356"/>
      <c r="CQ343" s="356"/>
      <c r="CR343" s="356"/>
      <c r="CS343" s="356"/>
      <c r="CT343" s="356"/>
      <c r="CU343" s="356"/>
      <c r="CV343" s="356"/>
      <c r="CW343" s="356"/>
      <c r="CX343" s="356"/>
      <c r="CY343" s="356"/>
      <c r="CZ343" s="356"/>
    </row>
    <row r="344" s="357" customFormat="true" ht="15" hidden="false" customHeight="true" outlineLevel="0" collapsed="false">
      <c r="A344" s="358" t="s">
        <v>154</v>
      </c>
      <c r="B344" s="358"/>
      <c r="C344" s="358"/>
      <c r="D344" s="358"/>
      <c r="E344" s="358"/>
      <c r="F344" s="358"/>
      <c r="G344" s="358"/>
      <c r="H344" s="359" t="s">
        <v>589</v>
      </c>
      <c r="I344" s="359"/>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c r="AJ344" s="359"/>
      <c r="AK344" s="359"/>
      <c r="AL344" s="359"/>
      <c r="AM344" s="359"/>
      <c r="AN344" s="359"/>
      <c r="AO344" s="361" t="n">
        <v>98998</v>
      </c>
      <c r="AP344" s="361"/>
      <c r="AQ344" s="361"/>
      <c r="AR344" s="361"/>
      <c r="AS344" s="361"/>
      <c r="AT344" s="361"/>
      <c r="AU344" s="361"/>
      <c r="AV344" s="361"/>
      <c r="AW344" s="361"/>
      <c r="AX344" s="361"/>
      <c r="AY344" s="361"/>
      <c r="AZ344" s="361"/>
      <c r="BA344" s="361"/>
      <c r="BB344" s="361"/>
      <c r="BC344" s="361"/>
      <c r="BD344" s="361"/>
      <c r="BE344" s="361" t="n">
        <v>7.81755</v>
      </c>
      <c r="BF344" s="361"/>
      <c r="BG344" s="361"/>
      <c r="BH344" s="361"/>
      <c r="BI344" s="361"/>
      <c r="BJ344" s="361"/>
      <c r="BK344" s="361"/>
      <c r="BL344" s="361"/>
      <c r="BM344" s="361"/>
      <c r="BN344" s="361"/>
      <c r="BO344" s="361"/>
      <c r="BP344" s="361"/>
      <c r="BQ344" s="361"/>
      <c r="BR344" s="361"/>
      <c r="BS344" s="361"/>
      <c r="BT344" s="361"/>
      <c r="BU344" s="361"/>
      <c r="BV344" s="361"/>
      <c r="BW344" s="361"/>
      <c r="BX344" s="361"/>
      <c r="BY344" s="361"/>
      <c r="BZ344" s="361"/>
      <c r="CA344" s="361"/>
      <c r="CB344" s="361"/>
      <c r="CC344" s="361"/>
      <c r="CD344" s="361"/>
      <c r="CE344" s="361"/>
      <c r="CF344" s="361"/>
      <c r="CG344" s="361"/>
      <c r="CH344" s="361"/>
      <c r="CI344" s="361"/>
      <c r="CJ344" s="361"/>
      <c r="CK344" s="361" t="n">
        <f aca="false">AO344*BE344</f>
        <v>773921.8149</v>
      </c>
      <c r="CL344" s="361"/>
      <c r="CM344" s="361"/>
      <c r="CN344" s="361"/>
      <c r="CO344" s="361"/>
      <c r="CP344" s="361"/>
      <c r="CQ344" s="361"/>
      <c r="CR344" s="361"/>
      <c r="CS344" s="361"/>
      <c r="CT344" s="361"/>
      <c r="CU344" s="361"/>
      <c r="CV344" s="361"/>
      <c r="CW344" s="361"/>
      <c r="CX344" s="361"/>
      <c r="CY344" s="361"/>
      <c r="CZ344" s="361"/>
    </row>
    <row r="345" s="244" customFormat="true" ht="14.25" hidden="false" customHeight="true" outlineLevel="0" collapsed="false">
      <c r="A345" s="358" t="s">
        <v>155</v>
      </c>
      <c r="B345" s="358"/>
      <c r="C345" s="358"/>
      <c r="D345" s="358"/>
      <c r="E345" s="358"/>
      <c r="F345" s="358"/>
      <c r="G345" s="358"/>
      <c r="H345" s="359" t="s">
        <v>590</v>
      </c>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359"/>
      <c r="AK345" s="359"/>
      <c r="AL345" s="359"/>
      <c r="AM345" s="359"/>
      <c r="AN345" s="359"/>
      <c r="AO345" s="361" t="n">
        <v>906</v>
      </c>
      <c r="AP345" s="361"/>
      <c r="AQ345" s="361"/>
      <c r="AR345" s="361"/>
      <c r="AS345" s="361"/>
      <c r="AT345" s="361"/>
      <c r="AU345" s="361"/>
      <c r="AV345" s="361"/>
      <c r="AW345" s="361"/>
      <c r="AX345" s="361"/>
      <c r="AY345" s="361"/>
      <c r="AZ345" s="361"/>
      <c r="BA345" s="361"/>
      <c r="BB345" s="361"/>
      <c r="BC345" s="361"/>
      <c r="BD345" s="361"/>
      <c r="BE345" s="361" t="n">
        <v>4862.7482</v>
      </c>
      <c r="BF345" s="361"/>
      <c r="BG345" s="361"/>
      <c r="BH345" s="361"/>
      <c r="BI345" s="361"/>
      <c r="BJ345" s="361"/>
      <c r="BK345" s="361"/>
      <c r="BL345" s="361"/>
      <c r="BM345" s="361"/>
      <c r="BN345" s="361"/>
      <c r="BO345" s="361"/>
      <c r="BP345" s="361"/>
      <c r="BQ345" s="361"/>
      <c r="BR345" s="361"/>
      <c r="BS345" s="361"/>
      <c r="BT345" s="361"/>
      <c r="BU345" s="361"/>
      <c r="BV345" s="361"/>
      <c r="BW345" s="361"/>
      <c r="BX345" s="361"/>
      <c r="BY345" s="361"/>
      <c r="BZ345" s="361"/>
      <c r="CA345" s="361"/>
      <c r="CB345" s="361"/>
      <c r="CC345" s="361"/>
      <c r="CD345" s="361"/>
      <c r="CE345" s="361"/>
      <c r="CF345" s="361"/>
      <c r="CG345" s="361"/>
      <c r="CH345" s="361"/>
      <c r="CI345" s="361"/>
      <c r="CJ345" s="361"/>
      <c r="CK345" s="361" t="n">
        <f aca="false">AO345*BE345</f>
        <v>4405649.8692</v>
      </c>
      <c r="CL345" s="361"/>
      <c r="CM345" s="361"/>
      <c r="CN345" s="361"/>
      <c r="CO345" s="361"/>
      <c r="CP345" s="361"/>
      <c r="CQ345" s="361"/>
      <c r="CR345" s="361"/>
      <c r="CS345" s="361"/>
      <c r="CT345" s="361"/>
      <c r="CU345" s="361"/>
      <c r="CV345" s="361"/>
      <c r="CW345" s="361"/>
      <c r="CX345" s="361"/>
      <c r="CY345" s="361"/>
      <c r="CZ345" s="361"/>
    </row>
    <row r="346" s="244" customFormat="true" ht="14.25" hidden="false" customHeight="false" outlineLevel="0" collapsed="false">
      <c r="A346" s="387" t="s">
        <v>516</v>
      </c>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387"/>
      <c r="AN346" s="387"/>
      <c r="AO346" s="366" t="s">
        <v>164</v>
      </c>
      <c r="AP346" s="366"/>
      <c r="AQ346" s="366"/>
      <c r="AR346" s="366"/>
      <c r="AS346" s="366"/>
      <c r="AT346" s="366"/>
      <c r="AU346" s="366"/>
      <c r="AV346" s="366"/>
      <c r="AW346" s="366"/>
      <c r="AX346" s="366"/>
      <c r="AY346" s="366"/>
      <c r="AZ346" s="366"/>
      <c r="BA346" s="366"/>
      <c r="BB346" s="366"/>
      <c r="BC346" s="366"/>
      <c r="BD346" s="366"/>
      <c r="BE346" s="366" t="s">
        <v>164</v>
      </c>
      <c r="BF346" s="366"/>
      <c r="BG346" s="366"/>
      <c r="BH346" s="366"/>
      <c r="BI346" s="366"/>
      <c r="BJ346" s="366"/>
      <c r="BK346" s="366"/>
      <c r="BL346" s="366"/>
      <c r="BM346" s="366"/>
      <c r="BN346" s="366"/>
      <c r="BO346" s="366"/>
      <c r="BP346" s="366"/>
      <c r="BQ346" s="366"/>
      <c r="BR346" s="366"/>
      <c r="BS346" s="366"/>
      <c r="BT346" s="366"/>
      <c r="BU346" s="366" t="s">
        <v>164</v>
      </c>
      <c r="BV346" s="366"/>
      <c r="BW346" s="366"/>
      <c r="BX346" s="366"/>
      <c r="BY346" s="366"/>
      <c r="BZ346" s="366"/>
      <c r="CA346" s="366"/>
      <c r="CB346" s="366"/>
      <c r="CC346" s="366"/>
      <c r="CD346" s="366"/>
      <c r="CE346" s="366"/>
      <c r="CF346" s="366"/>
      <c r="CG346" s="366"/>
      <c r="CH346" s="366"/>
      <c r="CI346" s="366"/>
      <c r="CJ346" s="366"/>
      <c r="CK346" s="366" t="n">
        <f aca="false">CK345+CK344</f>
        <v>5179571.6841</v>
      </c>
      <c r="CL346" s="366"/>
      <c r="CM346" s="366"/>
      <c r="CN346" s="366"/>
      <c r="CO346" s="366"/>
      <c r="CP346" s="366"/>
      <c r="CQ346" s="366"/>
      <c r="CR346" s="366"/>
      <c r="CS346" s="366"/>
      <c r="CT346" s="366"/>
      <c r="CU346" s="366"/>
      <c r="CV346" s="366"/>
      <c r="CW346" s="366"/>
      <c r="CX346" s="366"/>
      <c r="CY346" s="366"/>
      <c r="CZ346" s="366"/>
    </row>
    <row r="347" s="362" customFormat="true" ht="15" hidden="false" customHeight="true" outlineLevel="0" collapsed="false">
      <c r="A347" s="257"/>
      <c r="B347" s="257"/>
      <c r="C347" s="257"/>
      <c r="D347" s="257"/>
      <c r="E347" s="257"/>
      <c r="F347" s="257"/>
      <c r="G347" s="257"/>
      <c r="H347" s="257"/>
      <c r="I347" s="257"/>
      <c r="J347" s="257"/>
      <c r="K347" s="257"/>
      <c r="L347" s="257"/>
      <c r="M347" s="257"/>
      <c r="N347" s="257"/>
      <c r="O347" s="257"/>
      <c r="P347" s="257"/>
      <c r="Q347" s="257"/>
      <c r="R347" s="257"/>
      <c r="S347" s="257"/>
      <c r="T347" s="257"/>
      <c r="U347" s="257"/>
      <c r="V347" s="257"/>
      <c r="W347" s="257"/>
      <c r="X347" s="257"/>
      <c r="Y347" s="257"/>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7"/>
      <c r="BB347" s="257"/>
      <c r="BC347" s="257"/>
      <c r="BD347" s="257"/>
      <c r="BE347" s="257"/>
      <c r="BF347" s="257"/>
      <c r="BG347" s="257"/>
      <c r="BH347" s="257"/>
      <c r="BI347" s="257"/>
      <c r="BJ347" s="351" t="n">
        <v>2025</v>
      </c>
      <c r="BK347" s="351"/>
      <c r="BL347" s="351"/>
      <c r="BM347" s="351"/>
      <c r="BN347" s="351"/>
      <c r="BO347" s="351"/>
      <c r="BP347" s="351"/>
      <c r="BQ347" s="351"/>
      <c r="BR347" s="351"/>
      <c r="BS347" s="351"/>
      <c r="BT347" s="351"/>
      <c r="BU347" s="257"/>
      <c r="BV347" s="257"/>
      <c r="BW347" s="257"/>
      <c r="BX347" s="257"/>
      <c r="BY347" s="257"/>
      <c r="BZ347" s="257"/>
      <c r="CA347" s="257"/>
      <c r="CB347" s="257"/>
      <c r="CC347" s="257"/>
      <c r="CD347" s="257"/>
      <c r="CE347" s="257"/>
      <c r="CF347" s="257"/>
      <c r="CG347" s="257"/>
      <c r="CH347" s="257"/>
      <c r="CI347" s="257"/>
      <c r="CJ347" s="257"/>
      <c r="CK347" s="257"/>
      <c r="CL347" s="257"/>
      <c r="CM347" s="257"/>
      <c r="CN347" s="257"/>
      <c r="CO347" s="257"/>
      <c r="CP347" s="257"/>
      <c r="CQ347" s="257"/>
      <c r="CR347" s="257"/>
      <c r="CS347" s="257"/>
      <c r="CT347" s="257"/>
      <c r="CU347" s="257"/>
      <c r="CV347" s="257"/>
      <c r="CW347" s="257"/>
      <c r="CX347" s="257"/>
      <c r="CY347" s="257"/>
      <c r="CZ347" s="257"/>
    </row>
    <row r="348" s="362" customFormat="true" ht="39.75" hidden="false" customHeight="true" outlineLevel="0" collapsed="false">
      <c r="A348" s="301" t="s">
        <v>387</v>
      </c>
      <c r="B348" s="301"/>
      <c r="C348" s="301"/>
      <c r="D348" s="301"/>
      <c r="E348" s="301"/>
      <c r="F348" s="301"/>
      <c r="G348" s="301"/>
      <c r="H348" s="301" t="s">
        <v>38</v>
      </c>
      <c r="I348" s="301"/>
      <c r="J348" s="301"/>
      <c r="K348" s="301"/>
      <c r="L348" s="301"/>
      <c r="M348" s="301"/>
      <c r="N348" s="301"/>
      <c r="O348" s="301"/>
      <c r="P348" s="301"/>
      <c r="Q348" s="301"/>
      <c r="R348" s="301"/>
      <c r="S348" s="301"/>
      <c r="T348" s="301"/>
      <c r="U348" s="301"/>
      <c r="V348" s="301"/>
      <c r="W348" s="301"/>
      <c r="X348" s="301"/>
      <c r="Y348" s="301"/>
      <c r="Z348" s="301"/>
      <c r="AA348" s="301"/>
      <c r="AB348" s="301"/>
      <c r="AC348" s="301"/>
      <c r="AD348" s="301"/>
      <c r="AE348" s="301"/>
      <c r="AF348" s="301"/>
      <c r="AG348" s="301"/>
      <c r="AH348" s="301"/>
      <c r="AI348" s="301"/>
      <c r="AJ348" s="301"/>
      <c r="AK348" s="301"/>
      <c r="AL348" s="301"/>
      <c r="AM348" s="301"/>
      <c r="AN348" s="301"/>
      <c r="AO348" s="301" t="s">
        <v>579</v>
      </c>
      <c r="AP348" s="301"/>
      <c r="AQ348" s="301"/>
      <c r="AR348" s="301"/>
      <c r="AS348" s="301"/>
      <c r="AT348" s="301"/>
      <c r="AU348" s="301"/>
      <c r="AV348" s="301"/>
      <c r="AW348" s="301"/>
      <c r="AX348" s="301"/>
      <c r="AY348" s="301"/>
      <c r="AZ348" s="301"/>
      <c r="BA348" s="301"/>
      <c r="BB348" s="301"/>
      <c r="BC348" s="301"/>
      <c r="BD348" s="301"/>
      <c r="BE348" s="301" t="s">
        <v>580</v>
      </c>
      <c r="BF348" s="301"/>
      <c r="BG348" s="301"/>
      <c r="BH348" s="301"/>
      <c r="BI348" s="301"/>
      <c r="BJ348" s="301"/>
      <c r="BK348" s="301"/>
      <c r="BL348" s="301"/>
      <c r="BM348" s="301"/>
      <c r="BN348" s="301"/>
      <c r="BO348" s="301"/>
      <c r="BP348" s="301"/>
      <c r="BQ348" s="301"/>
      <c r="BR348" s="301"/>
      <c r="BS348" s="301"/>
      <c r="BT348" s="301"/>
      <c r="BU348" s="301" t="s">
        <v>581</v>
      </c>
      <c r="BV348" s="301"/>
      <c r="BW348" s="301"/>
      <c r="BX348" s="301"/>
      <c r="BY348" s="301"/>
      <c r="BZ348" s="301"/>
      <c r="CA348" s="301"/>
      <c r="CB348" s="301"/>
      <c r="CC348" s="301"/>
      <c r="CD348" s="301"/>
      <c r="CE348" s="301"/>
      <c r="CF348" s="301"/>
      <c r="CG348" s="301"/>
      <c r="CH348" s="301"/>
      <c r="CI348" s="301"/>
      <c r="CJ348" s="301"/>
      <c r="CK348" s="301" t="s">
        <v>582</v>
      </c>
      <c r="CL348" s="301"/>
      <c r="CM348" s="301"/>
      <c r="CN348" s="301"/>
      <c r="CO348" s="301"/>
      <c r="CP348" s="301"/>
      <c r="CQ348" s="301"/>
      <c r="CR348" s="301"/>
      <c r="CS348" s="301"/>
      <c r="CT348" s="301"/>
      <c r="CU348" s="301"/>
      <c r="CV348" s="301"/>
      <c r="CW348" s="301"/>
      <c r="CX348" s="301"/>
      <c r="CY348" s="301"/>
      <c r="CZ348" s="301"/>
    </row>
    <row r="349" s="362" customFormat="true" ht="15" hidden="false" customHeight="true" outlineLevel="0" collapsed="false">
      <c r="A349" s="354" t="n">
        <v>1</v>
      </c>
      <c r="B349" s="354"/>
      <c r="C349" s="354"/>
      <c r="D349" s="354"/>
      <c r="E349" s="354"/>
      <c r="F349" s="354"/>
      <c r="G349" s="354"/>
      <c r="H349" s="354" t="n">
        <v>2</v>
      </c>
      <c r="I349" s="354"/>
      <c r="J349" s="354"/>
      <c r="K349" s="354"/>
      <c r="L349" s="354"/>
      <c r="M349" s="354"/>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4"/>
      <c r="AI349" s="354"/>
      <c r="AJ349" s="354"/>
      <c r="AK349" s="354"/>
      <c r="AL349" s="354"/>
      <c r="AM349" s="354"/>
      <c r="AN349" s="354"/>
      <c r="AO349" s="354" t="n">
        <v>3</v>
      </c>
      <c r="AP349" s="354"/>
      <c r="AQ349" s="354"/>
      <c r="AR349" s="354"/>
      <c r="AS349" s="354"/>
      <c r="AT349" s="354"/>
      <c r="AU349" s="354"/>
      <c r="AV349" s="354"/>
      <c r="AW349" s="354"/>
      <c r="AX349" s="354"/>
      <c r="AY349" s="354"/>
      <c r="AZ349" s="354"/>
      <c r="BA349" s="354"/>
      <c r="BB349" s="354"/>
      <c r="BC349" s="354"/>
      <c r="BD349" s="354"/>
      <c r="BE349" s="354" t="n">
        <v>4</v>
      </c>
      <c r="BF349" s="354"/>
      <c r="BG349" s="354"/>
      <c r="BH349" s="354"/>
      <c r="BI349" s="354"/>
      <c r="BJ349" s="354"/>
      <c r="BK349" s="354"/>
      <c r="BL349" s="354"/>
      <c r="BM349" s="354"/>
      <c r="BN349" s="354"/>
      <c r="BO349" s="354"/>
      <c r="BP349" s="354"/>
      <c r="BQ349" s="354"/>
      <c r="BR349" s="354"/>
      <c r="BS349" s="354"/>
      <c r="BT349" s="354"/>
      <c r="BU349" s="354" t="n">
        <v>5</v>
      </c>
      <c r="BV349" s="354"/>
      <c r="BW349" s="354"/>
      <c r="BX349" s="354"/>
      <c r="BY349" s="354"/>
      <c r="BZ349" s="354"/>
      <c r="CA349" s="354"/>
      <c r="CB349" s="354"/>
      <c r="CC349" s="354"/>
      <c r="CD349" s="354"/>
      <c r="CE349" s="354"/>
      <c r="CF349" s="354"/>
      <c r="CG349" s="354"/>
      <c r="CH349" s="354"/>
      <c r="CI349" s="354"/>
      <c r="CJ349" s="354"/>
      <c r="CK349" s="354" t="n">
        <v>6</v>
      </c>
      <c r="CL349" s="354"/>
      <c r="CM349" s="354"/>
      <c r="CN349" s="354"/>
      <c r="CO349" s="354"/>
      <c r="CP349" s="354"/>
      <c r="CQ349" s="354"/>
      <c r="CR349" s="354"/>
      <c r="CS349" s="354"/>
      <c r="CT349" s="354"/>
      <c r="CU349" s="354"/>
      <c r="CV349" s="354"/>
      <c r="CW349" s="354"/>
      <c r="CX349" s="354"/>
      <c r="CY349" s="354"/>
      <c r="CZ349" s="354"/>
    </row>
    <row r="350" s="362" customFormat="true" ht="15" hidden="false" customHeight="true" outlineLevel="0" collapsed="false">
      <c r="A350" s="356" t="s">
        <v>587</v>
      </c>
      <c r="B350" s="356"/>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c r="Z350" s="356"/>
      <c r="AA350" s="356"/>
      <c r="AB350" s="356"/>
      <c r="AC350" s="356"/>
      <c r="AD350" s="356"/>
      <c r="AE350" s="356"/>
      <c r="AF350" s="356"/>
      <c r="AG350" s="356"/>
      <c r="AH350" s="356"/>
      <c r="AI350" s="356"/>
      <c r="AJ350" s="356"/>
      <c r="AK350" s="356"/>
      <c r="AL350" s="356"/>
      <c r="AM350" s="356"/>
      <c r="AN350" s="356"/>
      <c r="AO350" s="356"/>
      <c r="AP350" s="356"/>
      <c r="AQ350" s="356"/>
      <c r="AR350" s="356"/>
      <c r="AS350" s="356"/>
      <c r="AT350" s="356"/>
      <c r="AU350" s="356"/>
      <c r="AV350" s="356"/>
      <c r="AW350" s="356"/>
      <c r="AX350" s="356"/>
      <c r="AY350" s="356"/>
      <c r="AZ350" s="356"/>
      <c r="BA350" s="356"/>
      <c r="BB350" s="356"/>
      <c r="BC350" s="356"/>
      <c r="BD350" s="356"/>
      <c r="BE350" s="356"/>
      <c r="BF350" s="356"/>
      <c r="BG350" s="356"/>
      <c r="BH350" s="356"/>
      <c r="BI350" s="356"/>
      <c r="BJ350" s="356"/>
      <c r="BK350" s="356"/>
      <c r="BL350" s="356"/>
      <c r="BM350" s="356"/>
      <c r="BN350" s="356"/>
      <c r="BO350" s="356"/>
      <c r="BP350" s="356"/>
      <c r="BQ350" s="356"/>
      <c r="BR350" s="356"/>
      <c r="BS350" s="356"/>
      <c r="BT350" s="356"/>
      <c r="BU350" s="356"/>
      <c r="BV350" s="356"/>
      <c r="BW350" s="356"/>
      <c r="BX350" s="356"/>
      <c r="BY350" s="356"/>
      <c r="BZ350" s="356"/>
      <c r="CA350" s="356"/>
      <c r="CB350" s="356"/>
      <c r="CC350" s="356"/>
      <c r="CD350" s="356"/>
      <c r="CE350" s="356"/>
      <c r="CF350" s="356"/>
      <c r="CG350" s="356"/>
      <c r="CH350" s="356"/>
      <c r="CI350" s="356"/>
      <c r="CJ350" s="356"/>
      <c r="CK350" s="356"/>
      <c r="CL350" s="356"/>
      <c r="CM350" s="356"/>
      <c r="CN350" s="356"/>
      <c r="CO350" s="356"/>
      <c r="CP350" s="356"/>
      <c r="CQ350" s="356"/>
      <c r="CR350" s="356"/>
      <c r="CS350" s="356"/>
      <c r="CT350" s="356"/>
      <c r="CU350" s="356"/>
      <c r="CV350" s="356"/>
      <c r="CW350" s="356"/>
      <c r="CX350" s="356"/>
      <c r="CY350" s="356"/>
      <c r="CZ350" s="356"/>
    </row>
    <row r="351" s="357" customFormat="true" ht="15" hidden="false" customHeight="true" outlineLevel="0" collapsed="false">
      <c r="A351" s="358" t="s">
        <v>154</v>
      </c>
      <c r="B351" s="358"/>
      <c r="C351" s="358"/>
      <c r="D351" s="358"/>
      <c r="E351" s="358"/>
      <c r="F351" s="358"/>
      <c r="G351" s="358"/>
      <c r="H351" s="359" t="s">
        <v>589</v>
      </c>
      <c r="I351" s="359"/>
      <c r="J351" s="359"/>
      <c r="K351" s="359"/>
      <c r="L351" s="359"/>
      <c r="M351" s="359"/>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c r="AJ351" s="359"/>
      <c r="AK351" s="359"/>
      <c r="AL351" s="359"/>
      <c r="AM351" s="359"/>
      <c r="AN351" s="359"/>
      <c r="AO351" s="361" t="n">
        <v>3574</v>
      </c>
      <c r="AP351" s="361"/>
      <c r="AQ351" s="361"/>
      <c r="AR351" s="361"/>
      <c r="AS351" s="361"/>
      <c r="AT351" s="361"/>
      <c r="AU351" s="361"/>
      <c r="AV351" s="361"/>
      <c r="AW351" s="361"/>
      <c r="AX351" s="361"/>
      <c r="AY351" s="361"/>
      <c r="AZ351" s="361"/>
      <c r="BA351" s="361"/>
      <c r="BB351" s="361"/>
      <c r="BC351" s="361"/>
      <c r="BD351" s="361"/>
      <c r="BE351" s="361" t="n">
        <v>7.66935</v>
      </c>
      <c r="BF351" s="361"/>
      <c r="BG351" s="361"/>
      <c r="BH351" s="361"/>
      <c r="BI351" s="361"/>
      <c r="BJ351" s="361"/>
      <c r="BK351" s="361"/>
      <c r="BL351" s="361"/>
      <c r="BM351" s="361"/>
      <c r="BN351" s="361"/>
      <c r="BO351" s="361"/>
      <c r="BP351" s="361"/>
      <c r="BQ351" s="361"/>
      <c r="BR351" s="361"/>
      <c r="BS351" s="361"/>
      <c r="BT351" s="361"/>
      <c r="BU351" s="361"/>
      <c r="BV351" s="361"/>
      <c r="BW351" s="361"/>
      <c r="BX351" s="361"/>
      <c r="BY351" s="361"/>
      <c r="BZ351" s="361"/>
      <c r="CA351" s="361"/>
      <c r="CB351" s="361"/>
      <c r="CC351" s="361"/>
      <c r="CD351" s="361"/>
      <c r="CE351" s="361"/>
      <c r="CF351" s="361"/>
      <c r="CG351" s="361"/>
      <c r="CH351" s="361"/>
      <c r="CI351" s="361"/>
      <c r="CJ351" s="361"/>
      <c r="CK351" s="361" t="n">
        <f aca="false">AO351*BE351</f>
        <v>27410.2569</v>
      </c>
      <c r="CL351" s="361"/>
      <c r="CM351" s="361"/>
      <c r="CN351" s="361"/>
      <c r="CO351" s="361"/>
      <c r="CP351" s="361"/>
      <c r="CQ351" s="361"/>
      <c r="CR351" s="361"/>
      <c r="CS351" s="361"/>
      <c r="CT351" s="361"/>
      <c r="CU351" s="361"/>
      <c r="CV351" s="361"/>
      <c r="CW351" s="361"/>
      <c r="CX351" s="361"/>
      <c r="CY351" s="361"/>
      <c r="CZ351" s="361"/>
    </row>
    <row r="352" s="244" customFormat="true" ht="14.25" hidden="false" customHeight="true" outlineLevel="0" collapsed="false">
      <c r="A352" s="358" t="s">
        <v>155</v>
      </c>
      <c r="B352" s="358"/>
      <c r="C352" s="358"/>
      <c r="D352" s="358"/>
      <c r="E352" s="358"/>
      <c r="F352" s="358"/>
      <c r="G352" s="358"/>
      <c r="H352" s="359" t="s">
        <v>590</v>
      </c>
      <c r="I352" s="359"/>
      <c r="J352" s="359"/>
      <c r="K352" s="359"/>
      <c r="L352" s="359"/>
      <c r="M352" s="359"/>
      <c r="N352" s="359"/>
      <c r="O352" s="359"/>
      <c r="P352" s="359"/>
      <c r="Q352" s="359"/>
      <c r="R352" s="359"/>
      <c r="S352" s="359"/>
      <c r="T352" s="359"/>
      <c r="U352" s="359"/>
      <c r="V352" s="359"/>
      <c r="W352" s="359"/>
      <c r="X352" s="359"/>
      <c r="Y352" s="359"/>
      <c r="Z352" s="359"/>
      <c r="AA352" s="359"/>
      <c r="AB352" s="359"/>
      <c r="AC352" s="359"/>
      <c r="AD352" s="359"/>
      <c r="AE352" s="359"/>
      <c r="AF352" s="359"/>
      <c r="AG352" s="359"/>
      <c r="AH352" s="359"/>
      <c r="AI352" s="359"/>
      <c r="AJ352" s="359"/>
      <c r="AK352" s="359"/>
      <c r="AL352" s="359"/>
      <c r="AM352" s="359"/>
      <c r="AN352" s="359"/>
      <c r="AO352" s="361" t="n">
        <v>283.17</v>
      </c>
      <c r="AP352" s="361"/>
      <c r="AQ352" s="361"/>
      <c r="AR352" s="361"/>
      <c r="AS352" s="361"/>
      <c r="AT352" s="361"/>
      <c r="AU352" s="361"/>
      <c r="AV352" s="361"/>
      <c r="AW352" s="361"/>
      <c r="AX352" s="361"/>
      <c r="AY352" s="361"/>
      <c r="AZ352" s="361"/>
      <c r="BA352" s="361"/>
      <c r="BB352" s="361"/>
      <c r="BC352" s="361"/>
      <c r="BD352" s="361"/>
      <c r="BE352" s="361" t="n">
        <v>4770.4909</v>
      </c>
      <c r="BF352" s="361"/>
      <c r="BG352" s="361"/>
      <c r="BH352" s="361"/>
      <c r="BI352" s="361"/>
      <c r="BJ352" s="361"/>
      <c r="BK352" s="361"/>
      <c r="BL352" s="361"/>
      <c r="BM352" s="361"/>
      <c r="BN352" s="361"/>
      <c r="BO352" s="361"/>
      <c r="BP352" s="361"/>
      <c r="BQ352" s="361"/>
      <c r="BR352" s="361"/>
      <c r="BS352" s="361"/>
      <c r="BT352" s="361"/>
      <c r="BU352" s="361"/>
      <c r="BV352" s="361"/>
      <c r="BW352" s="361"/>
      <c r="BX352" s="361"/>
      <c r="BY352" s="361"/>
      <c r="BZ352" s="361"/>
      <c r="CA352" s="361"/>
      <c r="CB352" s="361"/>
      <c r="CC352" s="361"/>
      <c r="CD352" s="361"/>
      <c r="CE352" s="361"/>
      <c r="CF352" s="361"/>
      <c r="CG352" s="361"/>
      <c r="CH352" s="361"/>
      <c r="CI352" s="361"/>
      <c r="CJ352" s="361"/>
      <c r="CK352" s="361" t="n">
        <f aca="false">AO352*BE352</f>
        <v>1350859.908153</v>
      </c>
      <c r="CL352" s="361"/>
      <c r="CM352" s="361"/>
      <c r="CN352" s="361"/>
      <c r="CO352" s="361"/>
      <c r="CP352" s="361"/>
      <c r="CQ352" s="361"/>
      <c r="CR352" s="361"/>
      <c r="CS352" s="361"/>
      <c r="CT352" s="361"/>
      <c r="CU352" s="361"/>
      <c r="CV352" s="361"/>
      <c r="CW352" s="361"/>
      <c r="CX352" s="361"/>
      <c r="CY352" s="361"/>
      <c r="CZ352" s="361"/>
    </row>
    <row r="353" s="244" customFormat="true" ht="14.25" hidden="false" customHeight="false" outlineLevel="0" collapsed="false">
      <c r="A353" s="387" t="s">
        <v>516</v>
      </c>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387"/>
      <c r="AN353" s="387"/>
      <c r="AO353" s="366" t="s">
        <v>164</v>
      </c>
      <c r="AP353" s="366"/>
      <c r="AQ353" s="366"/>
      <c r="AR353" s="366"/>
      <c r="AS353" s="366"/>
      <c r="AT353" s="366"/>
      <c r="AU353" s="366"/>
      <c r="AV353" s="366"/>
      <c r="AW353" s="366"/>
      <c r="AX353" s="366"/>
      <c r="AY353" s="366"/>
      <c r="AZ353" s="366"/>
      <c r="BA353" s="366"/>
      <c r="BB353" s="366"/>
      <c r="BC353" s="366"/>
      <c r="BD353" s="366"/>
      <c r="BE353" s="366" t="s">
        <v>164</v>
      </c>
      <c r="BF353" s="366"/>
      <c r="BG353" s="366"/>
      <c r="BH353" s="366"/>
      <c r="BI353" s="366"/>
      <c r="BJ353" s="366"/>
      <c r="BK353" s="366"/>
      <c r="BL353" s="366"/>
      <c r="BM353" s="366"/>
      <c r="BN353" s="366"/>
      <c r="BO353" s="366"/>
      <c r="BP353" s="366"/>
      <c r="BQ353" s="366"/>
      <c r="BR353" s="366"/>
      <c r="BS353" s="366"/>
      <c r="BT353" s="366"/>
      <c r="BU353" s="366" t="s">
        <v>164</v>
      </c>
      <c r="BV353" s="366"/>
      <c r="BW353" s="366"/>
      <c r="BX353" s="366"/>
      <c r="BY353" s="366"/>
      <c r="BZ353" s="366"/>
      <c r="CA353" s="366"/>
      <c r="CB353" s="366"/>
      <c r="CC353" s="366"/>
      <c r="CD353" s="366"/>
      <c r="CE353" s="366"/>
      <c r="CF353" s="366"/>
      <c r="CG353" s="366"/>
      <c r="CH353" s="366"/>
      <c r="CI353" s="366"/>
      <c r="CJ353" s="366"/>
      <c r="CK353" s="366" t="n">
        <f aca="false">CK352+CK351</f>
        <v>1378270.165053</v>
      </c>
      <c r="CL353" s="366"/>
      <c r="CM353" s="366"/>
      <c r="CN353" s="366"/>
      <c r="CO353" s="366"/>
      <c r="CP353" s="366"/>
      <c r="CQ353" s="366"/>
      <c r="CR353" s="366"/>
      <c r="CS353" s="366"/>
      <c r="CT353" s="366"/>
      <c r="CU353" s="366"/>
      <c r="CV353" s="366"/>
      <c r="CW353" s="366"/>
      <c r="CX353" s="366"/>
      <c r="CY353" s="366"/>
      <c r="CZ353" s="366"/>
    </row>
    <row r="354" s="244" customFormat="true" ht="14.25" hidden="false" customHeight="false" outlineLevel="0" collapsed="false">
      <c r="A354" s="257"/>
      <c r="B354" s="257"/>
      <c r="C354" s="257"/>
      <c r="D354" s="257"/>
      <c r="E354" s="257"/>
      <c r="F354" s="257"/>
      <c r="G354" s="257"/>
      <c r="H354" s="257"/>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92" t="n">
        <v>2026</v>
      </c>
      <c r="BK354" s="292"/>
      <c r="BL354" s="292"/>
      <c r="BM354" s="292"/>
      <c r="BN354" s="292"/>
      <c r="BO354" s="292"/>
      <c r="BP354" s="292"/>
      <c r="BQ354" s="292"/>
      <c r="BR354" s="292"/>
      <c r="BS354" s="292"/>
      <c r="BT354" s="292"/>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row>
    <row r="355" s="244" customFormat="true" ht="38.25" hidden="false" customHeight="true" outlineLevel="0" collapsed="false">
      <c r="A355" s="301" t="s">
        <v>387</v>
      </c>
      <c r="B355" s="301"/>
      <c r="C355" s="301"/>
      <c r="D355" s="301"/>
      <c r="E355" s="301"/>
      <c r="F355" s="301"/>
      <c r="G355" s="301"/>
      <c r="H355" s="301" t="s">
        <v>38</v>
      </c>
      <c r="I355" s="301"/>
      <c r="J355" s="301"/>
      <c r="K355" s="301"/>
      <c r="L355" s="301"/>
      <c r="M355" s="301"/>
      <c r="N355" s="301"/>
      <c r="O355" s="301"/>
      <c r="P355" s="301"/>
      <c r="Q355" s="301"/>
      <c r="R355" s="301"/>
      <c r="S355" s="301"/>
      <c r="T355" s="301"/>
      <c r="U355" s="301"/>
      <c r="V355" s="301"/>
      <c r="W355" s="301"/>
      <c r="X355" s="301"/>
      <c r="Y355" s="301"/>
      <c r="Z355" s="301"/>
      <c r="AA355" s="301"/>
      <c r="AB355" s="301"/>
      <c r="AC355" s="301"/>
      <c r="AD355" s="301"/>
      <c r="AE355" s="301"/>
      <c r="AF355" s="301"/>
      <c r="AG355" s="301"/>
      <c r="AH355" s="301"/>
      <c r="AI355" s="301"/>
      <c r="AJ355" s="301"/>
      <c r="AK355" s="301"/>
      <c r="AL355" s="301"/>
      <c r="AM355" s="301"/>
      <c r="AN355" s="301"/>
      <c r="AO355" s="301" t="s">
        <v>579</v>
      </c>
      <c r="AP355" s="301"/>
      <c r="AQ355" s="301"/>
      <c r="AR355" s="301"/>
      <c r="AS355" s="301"/>
      <c r="AT355" s="301"/>
      <c r="AU355" s="301"/>
      <c r="AV355" s="301"/>
      <c r="AW355" s="301"/>
      <c r="AX355" s="301"/>
      <c r="AY355" s="301"/>
      <c r="AZ355" s="301"/>
      <c r="BA355" s="301"/>
      <c r="BB355" s="301"/>
      <c r="BC355" s="301"/>
      <c r="BD355" s="301"/>
      <c r="BE355" s="301" t="s">
        <v>580</v>
      </c>
      <c r="BF355" s="301"/>
      <c r="BG355" s="301"/>
      <c r="BH355" s="301"/>
      <c r="BI355" s="301"/>
      <c r="BJ355" s="301"/>
      <c r="BK355" s="301"/>
      <c r="BL355" s="301"/>
      <c r="BM355" s="301"/>
      <c r="BN355" s="301"/>
      <c r="BO355" s="301"/>
      <c r="BP355" s="301"/>
      <c r="BQ355" s="301"/>
      <c r="BR355" s="301"/>
      <c r="BS355" s="301"/>
      <c r="BT355" s="301"/>
      <c r="BU355" s="301" t="s">
        <v>581</v>
      </c>
      <c r="BV355" s="301"/>
      <c r="BW355" s="301"/>
      <c r="BX355" s="301"/>
      <c r="BY355" s="301"/>
      <c r="BZ355" s="301"/>
      <c r="CA355" s="301"/>
      <c r="CB355" s="301"/>
      <c r="CC355" s="301"/>
      <c r="CD355" s="301"/>
      <c r="CE355" s="301"/>
      <c r="CF355" s="301"/>
      <c r="CG355" s="301"/>
      <c r="CH355" s="301"/>
      <c r="CI355" s="301"/>
      <c r="CJ355" s="301"/>
      <c r="CK355" s="301" t="s">
        <v>582</v>
      </c>
      <c r="CL355" s="301"/>
      <c r="CM355" s="301"/>
      <c r="CN355" s="301"/>
      <c r="CO355" s="301"/>
      <c r="CP355" s="301"/>
      <c r="CQ355" s="301"/>
      <c r="CR355" s="301"/>
      <c r="CS355" s="301"/>
      <c r="CT355" s="301"/>
      <c r="CU355" s="301"/>
      <c r="CV355" s="301"/>
      <c r="CW355" s="301"/>
      <c r="CX355" s="301"/>
      <c r="CY355" s="301"/>
      <c r="CZ355" s="301"/>
    </row>
    <row r="356" s="353" customFormat="true" ht="12.75" hidden="false" customHeight="false" outlineLevel="0" collapsed="false">
      <c r="A356" s="354" t="n">
        <v>1</v>
      </c>
      <c r="B356" s="354"/>
      <c r="C356" s="354"/>
      <c r="D356" s="354"/>
      <c r="E356" s="354"/>
      <c r="F356" s="354"/>
      <c r="G356" s="354"/>
      <c r="H356" s="354" t="n">
        <v>2</v>
      </c>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c r="AL356" s="354"/>
      <c r="AM356" s="354"/>
      <c r="AN356" s="354"/>
      <c r="AO356" s="354" t="n">
        <v>3</v>
      </c>
      <c r="AP356" s="354"/>
      <c r="AQ356" s="354"/>
      <c r="AR356" s="354"/>
      <c r="AS356" s="354"/>
      <c r="AT356" s="354"/>
      <c r="AU356" s="354"/>
      <c r="AV356" s="354"/>
      <c r="AW356" s="354"/>
      <c r="AX356" s="354"/>
      <c r="AY356" s="354"/>
      <c r="AZ356" s="354"/>
      <c r="BA356" s="354"/>
      <c r="BB356" s="354"/>
      <c r="BC356" s="354"/>
      <c r="BD356" s="354"/>
      <c r="BE356" s="354" t="n">
        <v>4</v>
      </c>
      <c r="BF356" s="354"/>
      <c r="BG356" s="354"/>
      <c r="BH356" s="354"/>
      <c r="BI356" s="354"/>
      <c r="BJ356" s="354"/>
      <c r="BK356" s="354"/>
      <c r="BL356" s="354"/>
      <c r="BM356" s="354"/>
      <c r="BN356" s="354"/>
      <c r="BO356" s="354"/>
      <c r="BP356" s="354"/>
      <c r="BQ356" s="354"/>
      <c r="BR356" s="354"/>
      <c r="BS356" s="354"/>
      <c r="BT356" s="354"/>
      <c r="BU356" s="354" t="n">
        <v>5</v>
      </c>
      <c r="BV356" s="354"/>
      <c r="BW356" s="354"/>
      <c r="BX356" s="354"/>
      <c r="BY356" s="354"/>
      <c r="BZ356" s="354"/>
      <c r="CA356" s="354"/>
      <c r="CB356" s="354"/>
      <c r="CC356" s="354"/>
      <c r="CD356" s="354"/>
      <c r="CE356" s="354"/>
      <c r="CF356" s="354"/>
      <c r="CG356" s="354"/>
      <c r="CH356" s="354"/>
      <c r="CI356" s="354"/>
      <c r="CJ356" s="354"/>
      <c r="CK356" s="354" t="n">
        <v>6</v>
      </c>
      <c r="CL356" s="354"/>
      <c r="CM356" s="354"/>
      <c r="CN356" s="354"/>
      <c r="CO356" s="354"/>
      <c r="CP356" s="354"/>
      <c r="CQ356" s="354"/>
      <c r="CR356" s="354"/>
      <c r="CS356" s="354"/>
      <c r="CT356" s="354"/>
      <c r="CU356" s="354"/>
      <c r="CV356" s="354"/>
      <c r="CW356" s="354"/>
      <c r="CX356" s="354"/>
      <c r="CY356" s="354"/>
      <c r="CZ356" s="354"/>
    </row>
    <row r="357" s="414" customFormat="true" ht="12.75" hidden="false" customHeight="false" outlineLevel="0" collapsed="false">
      <c r="A357" s="356" t="s">
        <v>511</v>
      </c>
      <c r="B357" s="356"/>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c r="AA357" s="356"/>
      <c r="AB357" s="356"/>
      <c r="AC357" s="356"/>
      <c r="AD357" s="356"/>
      <c r="AE357" s="356"/>
      <c r="AF357" s="356"/>
      <c r="AG357" s="356"/>
      <c r="AH357" s="356"/>
      <c r="AI357" s="356"/>
      <c r="AJ357" s="356"/>
      <c r="AK357" s="356"/>
      <c r="AL357" s="356"/>
      <c r="AM357" s="356"/>
      <c r="AN357" s="356"/>
      <c r="AO357" s="356"/>
      <c r="AP357" s="356"/>
      <c r="AQ357" s="356"/>
      <c r="AR357" s="356"/>
      <c r="AS357" s="356"/>
      <c r="AT357" s="356"/>
      <c r="AU357" s="356"/>
      <c r="AV357" s="356"/>
      <c r="AW357" s="356"/>
      <c r="AX357" s="356"/>
      <c r="AY357" s="356"/>
      <c r="AZ357" s="356"/>
      <c r="BA357" s="356"/>
      <c r="BB357" s="356"/>
      <c r="BC357" s="356"/>
      <c r="BD357" s="356"/>
      <c r="BE357" s="356"/>
      <c r="BF357" s="356"/>
      <c r="BG357" s="356"/>
      <c r="BH357" s="356"/>
      <c r="BI357" s="356"/>
      <c r="BJ357" s="356"/>
      <c r="BK357" s="356"/>
      <c r="BL357" s="356"/>
      <c r="BM357" s="356"/>
      <c r="BN357" s="356"/>
      <c r="BO357" s="356"/>
      <c r="BP357" s="356"/>
      <c r="BQ357" s="356"/>
      <c r="BR357" s="356"/>
      <c r="BS357" s="356"/>
      <c r="BT357" s="356"/>
      <c r="BU357" s="356"/>
      <c r="BV357" s="356"/>
      <c r="BW357" s="356"/>
      <c r="BX357" s="356"/>
      <c r="BY357" s="356"/>
      <c r="BZ357" s="356"/>
      <c r="CA357" s="356"/>
      <c r="CB357" s="356"/>
      <c r="CC357" s="356"/>
      <c r="CD357" s="356"/>
      <c r="CE357" s="356"/>
      <c r="CF357" s="356"/>
      <c r="CG357" s="356"/>
      <c r="CH357" s="356"/>
      <c r="CI357" s="356"/>
      <c r="CJ357" s="356"/>
      <c r="CK357" s="356"/>
      <c r="CL357" s="356"/>
      <c r="CM357" s="356"/>
      <c r="CN357" s="356"/>
      <c r="CO357" s="356"/>
      <c r="CP357" s="356"/>
      <c r="CQ357" s="356"/>
      <c r="CR357" s="356"/>
      <c r="CS357" s="356"/>
      <c r="CT357" s="356"/>
      <c r="CU357" s="356"/>
      <c r="CV357" s="356"/>
      <c r="CW357" s="356"/>
      <c r="CX357" s="356"/>
      <c r="CY357" s="356"/>
      <c r="CZ357" s="356"/>
    </row>
    <row r="358" s="362" customFormat="true" ht="15" hidden="false" customHeight="true" outlineLevel="0" collapsed="false">
      <c r="A358" s="358" t="s">
        <v>154</v>
      </c>
      <c r="B358" s="358"/>
      <c r="C358" s="358"/>
      <c r="D358" s="358"/>
      <c r="E358" s="358"/>
      <c r="F358" s="358"/>
      <c r="G358" s="358"/>
      <c r="H358" s="359" t="s">
        <v>589</v>
      </c>
      <c r="I358" s="359"/>
      <c r="J358" s="359"/>
      <c r="K358" s="359"/>
      <c r="L358" s="359"/>
      <c r="M358" s="359"/>
      <c r="N358" s="359"/>
      <c r="O358" s="359"/>
      <c r="P358" s="359"/>
      <c r="Q358" s="359"/>
      <c r="R358" s="359"/>
      <c r="S358" s="359"/>
      <c r="T358" s="359"/>
      <c r="U358" s="359"/>
      <c r="V358" s="359"/>
      <c r="W358" s="359"/>
      <c r="X358" s="359"/>
      <c r="Y358" s="359"/>
      <c r="Z358" s="359"/>
      <c r="AA358" s="359"/>
      <c r="AB358" s="359"/>
      <c r="AC358" s="359"/>
      <c r="AD358" s="359"/>
      <c r="AE358" s="359"/>
      <c r="AF358" s="359"/>
      <c r="AG358" s="359"/>
      <c r="AH358" s="359"/>
      <c r="AI358" s="359"/>
      <c r="AJ358" s="359"/>
      <c r="AK358" s="359"/>
      <c r="AL358" s="359"/>
      <c r="AM358" s="359"/>
      <c r="AN358" s="359"/>
      <c r="AO358" s="361" t="n">
        <v>98998</v>
      </c>
      <c r="AP358" s="361"/>
      <c r="AQ358" s="361"/>
      <c r="AR358" s="361"/>
      <c r="AS358" s="361"/>
      <c r="AT358" s="361"/>
      <c r="AU358" s="361"/>
      <c r="AV358" s="361"/>
      <c r="AW358" s="361"/>
      <c r="AX358" s="361"/>
      <c r="AY358" s="361"/>
      <c r="AZ358" s="361"/>
      <c r="BA358" s="361"/>
      <c r="BB358" s="361"/>
      <c r="BC358" s="361"/>
      <c r="BD358" s="361"/>
      <c r="BE358" s="361" t="n">
        <v>7.81755</v>
      </c>
      <c r="BF358" s="361"/>
      <c r="BG358" s="361"/>
      <c r="BH358" s="361"/>
      <c r="BI358" s="361"/>
      <c r="BJ358" s="361"/>
      <c r="BK358" s="361"/>
      <c r="BL358" s="361"/>
      <c r="BM358" s="361"/>
      <c r="BN358" s="361"/>
      <c r="BO358" s="361"/>
      <c r="BP358" s="361"/>
      <c r="BQ358" s="361"/>
      <c r="BR358" s="361"/>
      <c r="BS358" s="361"/>
      <c r="BT358" s="361"/>
      <c r="BU358" s="361"/>
      <c r="BV358" s="361"/>
      <c r="BW358" s="361"/>
      <c r="BX358" s="361"/>
      <c r="BY358" s="361"/>
      <c r="BZ358" s="361"/>
      <c r="CA358" s="361"/>
      <c r="CB358" s="361"/>
      <c r="CC358" s="361"/>
      <c r="CD358" s="361"/>
      <c r="CE358" s="361"/>
      <c r="CF358" s="361"/>
      <c r="CG358" s="361"/>
      <c r="CH358" s="361"/>
      <c r="CI358" s="361"/>
      <c r="CJ358" s="361"/>
      <c r="CK358" s="361" t="n">
        <f aca="false">AO358*BE358</f>
        <v>773921.8149</v>
      </c>
      <c r="CL358" s="361"/>
      <c r="CM358" s="361"/>
      <c r="CN358" s="361"/>
      <c r="CO358" s="361"/>
      <c r="CP358" s="361"/>
      <c r="CQ358" s="361"/>
      <c r="CR358" s="361"/>
      <c r="CS358" s="361"/>
      <c r="CT358" s="361"/>
      <c r="CU358" s="361"/>
      <c r="CV358" s="361"/>
      <c r="CW358" s="361"/>
      <c r="CX358" s="361"/>
      <c r="CY358" s="361"/>
      <c r="CZ358" s="361"/>
    </row>
    <row r="359" s="362" customFormat="true" ht="15" hidden="false" customHeight="true" outlineLevel="0" collapsed="false">
      <c r="A359" s="358" t="s">
        <v>155</v>
      </c>
      <c r="B359" s="358"/>
      <c r="C359" s="358"/>
      <c r="D359" s="358"/>
      <c r="E359" s="358"/>
      <c r="F359" s="358"/>
      <c r="G359" s="358"/>
      <c r="H359" s="359" t="s">
        <v>590</v>
      </c>
      <c r="I359" s="359"/>
      <c r="J359" s="359"/>
      <c r="K359" s="359"/>
      <c r="L359" s="359"/>
      <c r="M359" s="359"/>
      <c r="N359" s="359"/>
      <c r="O359" s="359"/>
      <c r="P359" s="359"/>
      <c r="Q359" s="359"/>
      <c r="R359" s="359"/>
      <c r="S359" s="359"/>
      <c r="T359" s="359"/>
      <c r="U359" s="359"/>
      <c r="V359" s="359"/>
      <c r="W359" s="359"/>
      <c r="X359" s="359"/>
      <c r="Y359" s="359"/>
      <c r="Z359" s="359"/>
      <c r="AA359" s="359"/>
      <c r="AB359" s="359"/>
      <c r="AC359" s="359"/>
      <c r="AD359" s="359"/>
      <c r="AE359" s="359"/>
      <c r="AF359" s="359"/>
      <c r="AG359" s="359"/>
      <c r="AH359" s="359"/>
      <c r="AI359" s="359"/>
      <c r="AJ359" s="359"/>
      <c r="AK359" s="359"/>
      <c r="AL359" s="359"/>
      <c r="AM359" s="359"/>
      <c r="AN359" s="359"/>
      <c r="AO359" s="361" t="n">
        <v>906</v>
      </c>
      <c r="AP359" s="361"/>
      <c r="AQ359" s="361"/>
      <c r="AR359" s="361"/>
      <c r="AS359" s="361"/>
      <c r="AT359" s="361"/>
      <c r="AU359" s="361"/>
      <c r="AV359" s="361"/>
      <c r="AW359" s="361"/>
      <c r="AX359" s="361"/>
      <c r="AY359" s="361"/>
      <c r="AZ359" s="361"/>
      <c r="BA359" s="361"/>
      <c r="BB359" s="361"/>
      <c r="BC359" s="361"/>
      <c r="BD359" s="361"/>
      <c r="BE359" s="361" t="n">
        <v>4862.7482</v>
      </c>
      <c r="BF359" s="361"/>
      <c r="BG359" s="361"/>
      <c r="BH359" s="361"/>
      <c r="BI359" s="361"/>
      <c r="BJ359" s="361"/>
      <c r="BK359" s="361"/>
      <c r="BL359" s="361"/>
      <c r="BM359" s="361"/>
      <c r="BN359" s="361"/>
      <c r="BO359" s="361"/>
      <c r="BP359" s="361"/>
      <c r="BQ359" s="361"/>
      <c r="BR359" s="361"/>
      <c r="BS359" s="361"/>
      <c r="BT359" s="361"/>
      <c r="BU359" s="361"/>
      <c r="BV359" s="361"/>
      <c r="BW359" s="361"/>
      <c r="BX359" s="361"/>
      <c r="BY359" s="361"/>
      <c r="BZ359" s="361"/>
      <c r="CA359" s="361"/>
      <c r="CB359" s="361"/>
      <c r="CC359" s="361"/>
      <c r="CD359" s="361"/>
      <c r="CE359" s="361"/>
      <c r="CF359" s="361"/>
      <c r="CG359" s="361"/>
      <c r="CH359" s="361"/>
      <c r="CI359" s="361"/>
      <c r="CJ359" s="361"/>
      <c r="CK359" s="361" t="n">
        <f aca="false">AO359*BE359</f>
        <v>4405649.8692</v>
      </c>
      <c r="CL359" s="361"/>
      <c r="CM359" s="361"/>
      <c r="CN359" s="361"/>
      <c r="CO359" s="361"/>
      <c r="CP359" s="361"/>
      <c r="CQ359" s="361"/>
      <c r="CR359" s="361"/>
      <c r="CS359" s="361"/>
      <c r="CT359" s="361"/>
      <c r="CU359" s="361"/>
      <c r="CV359" s="361"/>
      <c r="CW359" s="361"/>
      <c r="CX359" s="361"/>
      <c r="CY359" s="361"/>
      <c r="CZ359" s="361"/>
    </row>
    <row r="360" s="362" customFormat="true" ht="15" hidden="false" customHeight="true" outlineLevel="0" collapsed="false">
      <c r="A360" s="387" t="s">
        <v>516</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66" t="s">
        <v>164</v>
      </c>
      <c r="AP360" s="366"/>
      <c r="AQ360" s="366"/>
      <c r="AR360" s="366"/>
      <c r="AS360" s="366"/>
      <c r="AT360" s="366"/>
      <c r="AU360" s="366"/>
      <c r="AV360" s="366"/>
      <c r="AW360" s="366"/>
      <c r="AX360" s="366"/>
      <c r="AY360" s="366"/>
      <c r="AZ360" s="366"/>
      <c r="BA360" s="366"/>
      <c r="BB360" s="366"/>
      <c r="BC360" s="366"/>
      <c r="BD360" s="366"/>
      <c r="BE360" s="366" t="s">
        <v>164</v>
      </c>
      <c r="BF360" s="366"/>
      <c r="BG360" s="366"/>
      <c r="BH360" s="366"/>
      <c r="BI360" s="366"/>
      <c r="BJ360" s="366"/>
      <c r="BK360" s="366"/>
      <c r="BL360" s="366"/>
      <c r="BM360" s="366"/>
      <c r="BN360" s="366"/>
      <c r="BO360" s="366"/>
      <c r="BP360" s="366"/>
      <c r="BQ360" s="366"/>
      <c r="BR360" s="366"/>
      <c r="BS360" s="366"/>
      <c r="BT360" s="366"/>
      <c r="BU360" s="366" t="s">
        <v>164</v>
      </c>
      <c r="BV360" s="366"/>
      <c r="BW360" s="366"/>
      <c r="BX360" s="366"/>
      <c r="BY360" s="366"/>
      <c r="BZ360" s="366"/>
      <c r="CA360" s="366"/>
      <c r="CB360" s="366"/>
      <c r="CC360" s="366"/>
      <c r="CD360" s="366"/>
      <c r="CE360" s="366"/>
      <c r="CF360" s="366"/>
      <c r="CG360" s="366"/>
      <c r="CH360" s="366"/>
      <c r="CI360" s="366"/>
      <c r="CJ360" s="366"/>
      <c r="CK360" s="366" t="n">
        <f aca="false">CK359+CK358</f>
        <v>5179571.6841</v>
      </c>
      <c r="CL360" s="366"/>
      <c r="CM360" s="366"/>
      <c r="CN360" s="366"/>
      <c r="CO360" s="366"/>
      <c r="CP360" s="366"/>
      <c r="CQ360" s="366"/>
      <c r="CR360" s="366"/>
      <c r="CS360" s="366"/>
      <c r="CT360" s="366"/>
      <c r="CU360" s="366"/>
      <c r="CV360" s="366"/>
      <c r="CW360" s="366"/>
      <c r="CX360" s="366"/>
      <c r="CY360" s="366"/>
      <c r="CZ360" s="366"/>
    </row>
    <row r="361" s="362" customFormat="true" ht="15" hidden="false" customHeight="true" outlineLevel="0" collapsed="false">
      <c r="A361" s="257"/>
      <c r="B361" s="257"/>
      <c r="C361" s="257"/>
      <c r="D361" s="257"/>
      <c r="E361" s="257"/>
      <c r="F361" s="257"/>
      <c r="G361" s="257"/>
      <c r="H361" s="257"/>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351" t="n">
        <v>2027</v>
      </c>
      <c r="BK361" s="351"/>
      <c r="BL361" s="351"/>
      <c r="BM361" s="351"/>
      <c r="BN361" s="351"/>
      <c r="BO361" s="351"/>
      <c r="BP361" s="351"/>
      <c r="BQ361" s="351"/>
      <c r="BR361" s="351"/>
      <c r="BS361" s="351"/>
      <c r="BT361" s="351"/>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row>
    <row r="362" s="362" customFormat="true" ht="42" hidden="false" customHeight="true" outlineLevel="0" collapsed="false">
      <c r="A362" s="301" t="s">
        <v>387</v>
      </c>
      <c r="B362" s="301"/>
      <c r="C362" s="301"/>
      <c r="D362" s="301"/>
      <c r="E362" s="301"/>
      <c r="F362" s="301"/>
      <c r="G362" s="301"/>
      <c r="H362" s="301" t="s">
        <v>38</v>
      </c>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1"/>
      <c r="AK362" s="301"/>
      <c r="AL362" s="301"/>
      <c r="AM362" s="301"/>
      <c r="AN362" s="301"/>
      <c r="AO362" s="301" t="s">
        <v>579</v>
      </c>
      <c r="AP362" s="301"/>
      <c r="AQ362" s="301"/>
      <c r="AR362" s="301"/>
      <c r="AS362" s="301"/>
      <c r="AT362" s="301"/>
      <c r="AU362" s="301"/>
      <c r="AV362" s="301"/>
      <c r="AW362" s="301"/>
      <c r="AX362" s="301"/>
      <c r="AY362" s="301"/>
      <c r="AZ362" s="301"/>
      <c r="BA362" s="301"/>
      <c r="BB362" s="301"/>
      <c r="BC362" s="301"/>
      <c r="BD362" s="301"/>
      <c r="BE362" s="301" t="s">
        <v>580</v>
      </c>
      <c r="BF362" s="301"/>
      <c r="BG362" s="301"/>
      <c r="BH362" s="301"/>
      <c r="BI362" s="301"/>
      <c r="BJ362" s="301"/>
      <c r="BK362" s="301"/>
      <c r="BL362" s="301"/>
      <c r="BM362" s="301"/>
      <c r="BN362" s="301"/>
      <c r="BO362" s="301"/>
      <c r="BP362" s="301"/>
      <c r="BQ362" s="301"/>
      <c r="BR362" s="301"/>
      <c r="BS362" s="301"/>
      <c r="BT362" s="301"/>
      <c r="BU362" s="301" t="s">
        <v>581</v>
      </c>
      <c r="BV362" s="301"/>
      <c r="BW362" s="301"/>
      <c r="BX362" s="301"/>
      <c r="BY362" s="301"/>
      <c r="BZ362" s="301"/>
      <c r="CA362" s="301"/>
      <c r="CB362" s="301"/>
      <c r="CC362" s="301"/>
      <c r="CD362" s="301"/>
      <c r="CE362" s="301"/>
      <c r="CF362" s="301"/>
      <c r="CG362" s="301"/>
      <c r="CH362" s="301"/>
      <c r="CI362" s="301"/>
      <c r="CJ362" s="301"/>
      <c r="CK362" s="301" t="s">
        <v>582</v>
      </c>
      <c r="CL362" s="301"/>
      <c r="CM362" s="301"/>
      <c r="CN362" s="301"/>
      <c r="CO362" s="301"/>
      <c r="CP362" s="301"/>
      <c r="CQ362" s="301"/>
      <c r="CR362" s="301"/>
      <c r="CS362" s="301"/>
      <c r="CT362" s="301"/>
      <c r="CU362" s="301"/>
      <c r="CV362" s="301"/>
      <c r="CW362" s="301"/>
      <c r="CX362" s="301"/>
      <c r="CY362" s="301"/>
      <c r="CZ362" s="301"/>
    </row>
    <row r="363" s="362" customFormat="true" ht="15" hidden="false" customHeight="true" outlineLevel="0" collapsed="false">
      <c r="A363" s="354" t="n">
        <v>1</v>
      </c>
      <c r="B363" s="354"/>
      <c r="C363" s="354"/>
      <c r="D363" s="354"/>
      <c r="E363" s="354"/>
      <c r="F363" s="354"/>
      <c r="G363" s="354"/>
      <c r="H363" s="354" t="n">
        <v>2</v>
      </c>
      <c r="I363" s="354"/>
      <c r="J363" s="354"/>
      <c r="K363" s="354"/>
      <c r="L363" s="354"/>
      <c r="M363" s="354"/>
      <c r="N363" s="354"/>
      <c r="O363" s="354"/>
      <c r="P363" s="354"/>
      <c r="Q363" s="354"/>
      <c r="R363" s="354"/>
      <c r="S363" s="354"/>
      <c r="T363" s="354"/>
      <c r="U363" s="354"/>
      <c r="V363" s="354"/>
      <c r="W363" s="354"/>
      <c r="X363" s="354"/>
      <c r="Y363" s="354"/>
      <c r="Z363" s="354"/>
      <c r="AA363" s="354"/>
      <c r="AB363" s="354"/>
      <c r="AC363" s="354"/>
      <c r="AD363" s="354"/>
      <c r="AE363" s="354"/>
      <c r="AF363" s="354"/>
      <c r="AG363" s="354"/>
      <c r="AH363" s="354"/>
      <c r="AI363" s="354"/>
      <c r="AJ363" s="354"/>
      <c r="AK363" s="354"/>
      <c r="AL363" s="354"/>
      <c r="AM363" s="354"/>
      <c r="AN363" s="354"/>
      <c r="AO363" s="354" t="n">
        <v>3</v>
      </c>
      <c r="AP363" s="354"/>
      <c r="AQ363" s="354"/>
      <c r="AR363" s="354"/>
      <c r="AS363" s="354"/>
      <c r="AT363" s="354"/>
      <c r="AU363" s="354"/>
      <c r="AV363" s="354"/>
      <c r="AW363" s="354"/>
      <c r="AX363" s="354"/>
      <c r="AY363" s="354"/>
      <c r="AZ363" s="354"/>
      <c r="BA363" s="354"/>
      <c r="BB363" s="354"/>
      <c r="BC363" s="354"/>
      <c r="BD363" s="354"/>
      <c r="BE363" s="354" t="n">
        <v>4</v>
      </c>
      <c r="BF363" s="354"/>
      <c r="BG363" s="354"/>
      <c r="BH363" s="354"/>
      <c r="BI363" s="354"/>
      <c r="BJ363" s="354"/>
      <c r="BK363" s="354"/>
      <c r="BL363" s="354"/>
      <c r="BM363" s="354"/>
      <c r="BN363" s="354"/>
      <c r="BO363" s="354"/>
      <c r="BP363" s="354"/>
      <c r="BQ363" s="354"/>
      <c r="BR363" s="354"/>
      <c r="BS363" s="354"/>
      <c r="BT363" s="354"/>
      <c r="BU363" s="354" t="n">
        <v>5</v>
      </c>
      <c r="BV363" s="354"/>
      <c r="BW363" s="354"/>
      <c r="BX363" s="354"/>
      <c r="BY363" s="354"/>
      <c r="BZ363" s="354"/>
      <c r="CA363" s="354"/>
      <c r="CB363" s="354"/>
      <c r="CC363" s="354"/>
      <c r="CD363" s="354"/>
      <c r="CE363" s="354"/>
      <c r="CF363" s="354"/>
      <c r="CG363" s="354"/>
      <c r="CH363" s="354"/>
      <c r="CI363" s="354"/>
      <c r="CJ363" s="354"/>
      <c r="CK363" s="354" t="n">
        <v>6</v>
      </c>
      <c r="CL363" s="354"/>
      <c r="CM363" s="354"/>
      <c r="CN363" s="354"/>
      <c r="CO363" s="354"/>
      <c r="CP363" s="354"/>
      <c r="CQ363" s="354"/>
      <c r="CR363" s="354"/>
      <c r="CS363" s="354"/>
      <c r="CT363" s="354"/>
      <c r="CU363" s="354"/>
      <c r="CV363" s="354"/>
      <c r="CW363" s="354"/>
      <c r="CX363" s="354"/>
      <c r="CY363" s="354"/>
      <c r="CZ363" s="354"/>
    </row>
    <row r="364" s="357" customFormat="true" ht="15" hidden="false" customHeight="true" outlineLevel="0" collapsed="false">
      <c r="A364" s="356" t="s">
        <v>511</v>
      </c>
      <c r="B364" s="356"/>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c r="Z364" s="356"/>
      <c r="AA364" s="356"/>
      <c r="AB364" s="356"/>
      <c r="AC364" s="356"/>
      <c r="AD364" s="356"/>
      <c r="AE364" s="356"/>
      <c r="AF364" s="356"/>
      <c r="AG364" s="356"/>
      <c r="AH364" s="356"/>
      <c r="AI364" s="356"/>
      <c r="AJ364" s="356"/>
      <c r="AK364" s="356"/>
      <c r="AL364" s="356"/>
      <c r="AM364" s="356"/>
      <c r="AN364" s="356"/>
      <c r="AO364" s="356"/>
      <c r="AP364" s="356"/>
      <c r="AQ364" s="356"/>
      <c r="AR364" s="356"/>
      <c r="AS364" s="356"/>
      <c r="AT364" s="356"/>
      <c r="AU364" s="356"/>
      <c r="AV364" s="356"/>
      <c r="AW364" s="356"/>
      <c r="AX364" s="356"/>
      <c r="AY364" s="356"/>
      <c r="AZ364" s="356"/>
      <c r="BA364" s="356"/>
      <c r="BB364" s="356"/>
      <c r="BC364" s="356"/>
      <c r="BD364" s="356"/>
      <c r="BE364" s="356"/>
      <c r="BF364" s="356"/>
      <c r="BG364" s="356"/>
      <c r="BH364" s="356"/>
      <c r="BI364" s="356"/>
      <c r="BJ364" s="356"/>
      <c r="BK364" s="356"/>
      <c r="BL364" s="356"/>
      <c r="BM364" s="356"/>
      <c r="BN364" s="356"/>
      <c r="BO364" s="356"/>
      <c r="BP364" s="356"/>
      <c r="BQ364" s="356"/>
      <c r="BR364" s="356"/>
      <c r="BS364" s="356"/>
      <c r="BT364" s="356"/>
      <c r="BU364" s="356"/>
      <c r="BV364" s="356"/>
      <c r="BW364" s="356"/>
      <c r="BX364" s="356"/>
      <c r="BY364" s="356"/>
      <c r="BZ364" s="356"/>
      <c r="CA364" s="356"/>
      <c r="CB364" s="356"/>
      <c r="CC364" s="356"/>
      <c r="CD364" s="356"/>
      <c r="CE364" s="356"/>
      <c r="CF364" s="356"/>
      <c r="CG364" s="356"/>
      <c r="CH364" s="356"/>
      <c r="CI364" s="356"/>
      <c r="CJ364" s="356"/>
      <c r="CK364" s="356"/>
      <c r="CL364" s="356"/>
      <c r="CM364" s="356"/>
      <c r="CN364" s="356"/>
      <c r="CO364" s="356"/>
      <c r="CP364" s="356"/>
      <c r="CQ364" s="356"/>
      <c r="CR364" s="356"/>
      <c r="CS364" s="356"/>
      <c r="CT364" s="356"/>
      <c r="CU364" s="356"/>
      <c r="CV364" s="356"/>
      <c r="CW364" s="356"/>
      <c r="CX364" s="356"/>
      <c r="CY364" s="356"/>
      <c r="CZ364" s="356"/>
    </row>
    <row r="365" customFormat="false" ht="12" hidden="false" customHeight="true" outlineLevel="0" collapsed="false">
      <c r="A365" s="358" t="s">
        <v>154</v>
      </c>
      <c r="B365" s="358"/>
      <c r="C365" s="358"/>
      <c r="D365" s="358"/>
      <c r="E365" s="358"/>
      <c r="F365" s="358"/>
      <c r="G365" s="358"/>
      <c r="H365" s="359" t="s">
        <v>589</v>
      </c>
      <c r="I365" s="359"/>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c r="AJ365" s="359"/>
      <c r="AK365" s="359"/>
      <c r="AL365" s="359"/>
      <c r="AM365" s="359"/>
      <c r="AN365" s="359"/>
      <c r="AO365" s="361" t="n">
        <v>98998</v>
      </c>
      <c r="AP365" s="361"/>
      <c r="AQ365" s="361"/>
      <c r="AR365" s="361"/>
      <c r="AS365" s="361"/>
      <c r="AT365" s="361"/>
      <c r="AU365" s="361"/>
      <c r="AV365" s="361"/>
      <c r="AW365" s="361"/>
      <c r="AX365" s="361"/>
      <c r="AY365" s="361"/>
      <c r="AZ365" s="361"/>
      <c r="BA365" s="361"/>
      <c r="BB365" s="361"/>
      <c r="BC365" s="361"/>
      <c r="BD365" s="361"/>
      <c r="BE365" s="361" t="n">
        <v>7.81755</v>
      </c>
      <c r="BF365" s="361"/>
      <c r="BG365" s="361"/>
      <c r="BH365" s="361"/>
      <c r="BI365" s="361"/>
      <c r="BJ365" s="361"/>
      <c r="BK365" s="361"/>
      <c r="BL365" s="361"/>
      <c r="BM365" s="361"/>
      <c r="BN365" s="361"/>
      <c r="BO365" s="361"/>
      <c r="BP365" s="361"/>
      <c r="BQ365" s="361"/>
      <c r="BR365" s="361"/>
      <c r="BS365" s="361"/>
      <c r="BT365" s="361"/>
      <c r="BU365" s="361"/>
      <c r="BV365" s="361"/>
      <c r="BW365" s="361"/>
      <c r="BX365" s="361"/>
      <c r="BY365" s="361"/>
      <c r="BZ365" s="361"/>
      <c r="CA365" s="361"/>
      <c r="CB365" s="361"/>
      <c r="CC365" s="361"/>
      <c r="CD365" s="361"/>
      <c r="CE365" s="361"/>
      <c r="CF365" s="361"/>
      <c r="CG365" s="361"/>
      <c r="CH365" s="361"/>
      <c r="CI365" s="361"/>
      <c r="CJ365" s="361"/>
      <c r="CK365" s="361" t="n">
        <f aca="false">AO365*BE365</f>
        <v>773921.8149</v>
      </c>
      <c r="CL365" s="361"/>
      <c r="CM365" s="361"/>
      <c r="CN365" s="361"/>
      <c r="CO365" s="361"/>
      <c r="CP365" s="361"/>
      <c r="CQ365" s="361"/>
      <c r="CR365" s="361"/>
      <c r="CS365" s="361"/>
      <c r="CT365" s="361"/>
      <c r="CU365" s="361"/>
      <c r="CV365" s="361"/>
      <c r="CW365" s="361"/>
      <c r="CX365" s="361"/>
      <c r="CY365" s="361"/>
      <c r="CZ365" s="361"/>
    </row>
    <row r="366" s="244" customFormat="true" ht="14.25" hidden="false" customHeight="true" outlineLevel="0" collapsed="false">
      <c r="A366" s="358" t="s">
        <v>155</v>
      </c>
      <c r="B366" s="358"/>
      <c r="C366" s="358"/>
      <c r="D366" s="358"/>
      <c r="E366" s="358"/>
      <c r="F366" s="358"/>
      <c r="G366" s="358"/>
      <c r="H366" s="359" t="s">
        <v>590</v>
      </c>
      <c r="I366" s="359"/>
      <c r="J366" s="359"/>
      <c r="K366" s="359"/>
      <c r="L366" s="359"/>
      <c r="M366" s="359"/>
      <c r="N366" s="359"/>
      <c r="O366" s="359"/>
      <c r="P366" s="359"/>
      <c r="Q366" s="359"/>
      <c r="R366" s="359"/>
      <c r="S366" s="359"/>
      <c r="T366" s="359"/>
      <c r="U366" s="359"/>
      <c r="V366" s="359"/>
      <c r="W366" s="359"/>
      <c r="X366" s="359"/>
      <c r="Y366" s="359"/>
      <c r="Z366" s="359"/>
      <c r="AA366" s="359"/>
      <c r="AB366" s="359"/>
      <c r="AC366" s="359"/>
      <c r="AD366" s="359"/>
      <c r="AE366" s="359"/>
      <c r="AF366" s="359"/>
      <c r="AG366" s="359"/>
      <c r="AH366" s="359"/>
      <c r="AI366" s="359"/>
      <c r="AJ366" s="359"/>
      <c r="AK366" s="359"/>
      <c r="AL366" s="359"/>
      <c r="AM366" s="359"/>
      <c r="AN366" s="359"/>
      <c r="AO366" s="361" t="n">
        <v>906</v>
      </c>
      <c r="AP366" s="361"/>
      <c r="AQ366" s="361"/>
      <c r="AR366" s="361"/>
      <c r="AS366" s="361"/>
      <c r="AT366" s="361"/>
      <c r="AU366" s="361"/>
      <c r="AV366" s="361"/>
      <c r="AW366" s="361"/>
      <c r="AX366" s="361"/>
      <c r="AY366" s="361"/>
      <c r="AZ366" s="361"/>
      <c r="BA366" s="361"/>
      <c r="BB366" s="361"/>
      <c r="BC366" s="361"/>
      <c r="BD366" s="361"/>
      <c r="BE366" s="361" t="n">
        <v>4862.7482</v>
      </c>
      <c r="BF366" s="361"/>
      <c r="BG366" s="361"/>
      <c r="BH366" s="361"/>
      <c r="BI366" s="361"/>
      <c r="BJ366" s="361"/>
      <c r="BK366" s="361"/>
      <c r="BL366" s="361"/>
      <c r="BM366" s="361"/>
      <c r="BN366" s="361"/>
      <c r="BO366" s="361"/>
      <c r="BP366" s="361"/>
      <c r="BQ366" s="361"/>
      <c r="BR366" s="361"/>
      <c r="BS366" s="361"/>
      <c r="BT366" s="361"/>
      <c r="BU366" s="361"/>
      <c r="BV366" s="361"/>
      <c r="BW366" s="361"/>
      <c r="BX366" s="361"/>
      <c r="BY366" s="361"/>
      <c r="BZ366" s="361"/>
      <c r="CA366" s="361"/>
      <c r="CB366" s="361"/>
      <c r="CC366" s="361"/>
      <c r="CD366" s="361"/>
      <c r="CE366" s="361"/>
      <c r="CF366" s="361"/>
      <c r="CG366" s="361"/>
      <c r="CH366" s="361"/>
      <c r="CI366" s="361"/>
      <c r="CJ366" s="361"/>
      <c r="CK366" s="361" t="n">
        <f aca="false">AO366*BE366</f>
        <v>4405649.8692</v>
      </c>
      <c r="CL366" s="361"/>
      <c r="CM366" s="361"/>
      <c r="CN366" s="361"/>
      <c r="CO366" s="361"/>
      <c r="CP366" s="361"/>
      <c r="CQ366" s="361"/>
      <c r="CR366" s="361"/>
      <c r="CS366" s="361"/>
      <c r="CT366" s="361"/>
      <c r="CU366" s="361"/>
      <c r="CV366" s="361"/>
      <c r="CW366" s="361"/>
      <c r="CX366" s="361"/>
      <c r="CY366" s="361"/>
      <c r="CZ366" s="361"/>
    </row>
    <row r="367" s="244" customFormat="true" ht="14.25" hidden="false" customHeight="false" outlineLevel="0" collapsed="false">
      <c r="A367" s="387" t="s">
        <v>516</v>
      </c>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66" t="s">
        <v>164</v>
      </c>
      <c r="AP367" s="366"/>
      <c r="AQ367" s="366"/>
      <c r="AR367" s="366"/>
      <c r="AS367" s="366"/>
      <c r="AT367" s="366"/>
      <c r="AU367" s="366"/>
      <c r="AV367" s="366"/>
      <c r="AW367" s="366"/>
      <c r="AX367" s="366"/>
      <c r="AY367" s="366"/>
      <c r="AZ367" s="366"/>
      <c r="BA367" s="366"/>
      <c r="BB367" s="366"/>
      <c r="BC367" s="366"/>
      <c r="BD367" s="366"/>
      <c r="BE367" s="366" t="s">
        <v>164</v>
      </c>
      <c r="BF367" s="366"/>
      <c r="BG367" s="366"/>
      <c r="BH367" s="366"/>
      <c r="BI367" s="366"/>
      <c r="BJ367" s="366"/>
      <c r="BK367" s="366"/>
      <c r="BL367" s="366"/>
      <c r="BM367" s="366"/>
      <c r="BN367" s="366"/>
      <c r="BO367" s="366"/>
      <c r="BP367" s="366"/>
      <c r="BQ367" s="366"/>
      <c r="BR367" s="366"/>
      <c r="BS367" s="366"/>
      <c r="BT367" s="366"/>
      <c r="BU367" s="366" t="s">
        <v>164</v>
      </c>
      <c r="BV367" s="366"/>
      <c r="BW367" s="366"/>
      <c r="BX367" s="366"/>
      <c r="BY367" s="366"/>
      <c r="BZ367" s="366"/>
      <c r="CA367" s="366"/>
      <c r="CB367" s="366"/>
      <c r="CC367" s="366"/>
      <c r="CD367" s="366"/>
      <c r="CE367" s="366"/>
      <c r="CF367" s="366"/>
      <c r="CG367" s="366"/>
      <c r="CH367" s="366"/>
      <c r="CI367" s="366"/>
      <c r="CJ367" s="366"/>
      <c r="CK367" s="366" t="n">
        <f aca="false">CK366+CK365</f>
        <v>5179571.6841</v>
      </c>
      <c r="CL367" s="366"/>
      <c r="CM367" s="366"/>
      <c r="CN367" s="366"/>
      <c r="CO367" s="366"/>
      <c r="CP367" s="366"/>
      <c r="CQ367" s="366"/>
      <c r="CR367" s="366"/>
      <c r="CS367" s="366"/>
      <c r="CT367" s="366"/>
      <c r="CU367" s="366"/>
      <c r="CV367" s="366"/>
      <c r="CW367" s="366"/>
      <c r="CX367" s="366"/>
      <c r="CY367" s="366"/>
      <c r="CZ367" s="366"/>
    </row>
    <row r="368" s="362" customFormat="true" ht="30" hidden="false" customHeight="true" outlineLevel="0" collapsed="false">
      <c r="A368" s="244" t="s">
        <v>591</v>
      </c>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c r="BD368" s="244"/>
      <c r="BE368" s="244"/>
      <c r="BF368" s="244"/>
      <c r="BG368" s="244"/>
      <c r="BH368" s="244"/>
      <c r="BI368" s="244"/>
      <c r="BJ368" s="244"/>
      <c r="BK368" s="244"/>
      <c r="BL368" s="244"/>
      <c r="BM368" s="244"/>
      <c r="BN368" s="244"/>
      <c r="BO368" s="244"/>
      <c r="BP368" s="244"/>
      <c r="BQ368" s="244"/>
      <c r="BR368" s="244"/>
      <c r="BS368" s="244"/>
      <c r="BT368" s="244"/>
      <c r="BU368" s="244"/>
      <c r="BV368" s="244"/>
      <c r="BW368" s="244"/>
      <c r="BX368" s="244"/>
      <c r="BY368" s="244"/>
      <c r="BZ368" s="244"/>
      <c r="CA368" s="244"/>
      <c r="CB368" s="244"/>
      <c r="CC368" s="244"/>
      <c r="CD368" s="244"/>
      <c r="CE368" s="244"/>
      <c r="CF368" s="244"/>
      <c r="CG368" s="244"/>
      <c r="CH368" s="244"/>
      <c r="CI368" s="244"/>
      <c r="CJ368" s="244"/>
      <c r="CK368" s="244"/>
      <c r="CL368" s="244"/>
      <c r="CM368" s="244"/>
      <c r="CN368" s="244"/>
      <c r="CO368" s="244"/>
      <c r="CP368" s="244"/>
      <c r="CQ368" s="244"/>
      <c r="CR368" s="244"/>
      <c r="CS368" s="244"/>
      <c r="CT368" s="244"/>
      <c r="CU368" s="244"/>
      <c r="CV368" s="244"/>
      <c r="CW368" s="244"/>
      <c r="CX368" s="244"/>
      <c r="CY368" s="244"/>
      <c r="CZ368" s="244"/>
    </row>
    <row r="369" s="362" customFormat="true" ht="15" hidden="false" customHeight="true" outlineLevel="0" collapsed="false">
      <c r="A369" s="244" t="s">
        <v>420</v>
      </c>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302" t="s">
        <v>207</v>
      </c>
      <c r="X369" s="302"/>
      <c r="Y369" s="302"/>
      <c r="Z369" s="302"/>
      <c r="AA369" s="302"/>
      <c r="AB369" s="302"/>
      <c r="AC369" s="302"/>
      <c r="AD369" s="302"/>
      <c r="AE369" s="302"/>
      <c r="AF369" s="302"/>
      <c r="AG369" s="302"/>
      <c r="AH369" s="302"/>
      <c r="AI369" s="302"/>
      <c r="AJ369" s="302"/>
      <c r="AK369" s="302"/>
      <c r="AL369" s="302"/>
      <c r="AM369" s="302"/>
      <c r="AN369" s="302"/>
      <c r="AO369" s="302"/>
      <c r="AP369" s="302"/>
      <c r="AQ369" s="302"/>
      <c r="AR369" s="302"/>
      <c r="AS369" s="302"/>
      <c r="AT369" s="302"/>
      <c r="AU369" s="302"/>
      <c r="AV369" s="302"/>
      <c r="AW369" s="302"/>
      <c r="AX369" s="302"/>
      <c r="AY369" s="302"/>
      <c r="AZ369" s="302"/>
      <c r="BA369" s="302"/>
      <c r="BB369" s="302"/>
      <c r="BC369" s="302"/>
      <c r="BD369" s="302"/>
      <c r="BE369" s="302"/>
      <c r="BF369" s="302"/>
      <c r="BG369" s="302"/>
      <c r="BH369" s="302"/>
      <c r="BI369" s="302"/>
      <c r="BJ369" s="302"/>
      <c r="BK369" s="302"/>
      <c r="BL369" s="302"/>
      <c r="BM369" s="302"/>
      <c r="BN369" s="302"/>
      <c r="BO369" s="302"/>
      <c r="BP369" s="302"/>
      <c r="BQ369" s="302"/>
      <c r="BR369" s="302"/>
      <c r="BS369" s="302"/>
      <c r="BT369" s="302"/>
      <c r="BU369" s="302"/>
      <c r="BV369" s="302"/>
      <c r="BW369" s="302"/>
      <c r="BX369" s="302"/>
      <c r="BY369" s="302"/>
      <c r="BZ369" s="302"/>
      <c r="CA369" s="302"/>
      <c r="CB369" s="302"/>
      <c r="CC369" s="302"/>
      <c r="CD369" s="302"/>
      <c r="CE369" s="302"/>
      <c r="CF369" s="302"/>
      <c r="CG369" s="302"/>
      <c r="CH369" s="302"/>
      <c r="CI369" s="302"/>
      <c r="CJ369" s="302"/>
      <c r="CK369" s="302"/>
      <c r="CL369" s="302"/>
      <c r="CM369" s="302"/>
      <c r="CN369" s="302"/>
      <c r="CO369" s="302"/>
      <c r="CP369" s="302"/>
      <c r="CQ369" s="302"/>
      <c r="CR369" s="302"/>
      <c r="CS369" s="302"/>
      <c r="CT369" s="302"/>
      <c r="CU369" s="302"/>
      <c r="CV369" s="302"/>
      <c r="CW369" s="302"/>
      <c r="CX369" s="302"/>
      <c r="CY369" s="302"/>
      <c r="CZ369" s="302"/>
    </row>
    <row r="370" s="362" customFormat="true" ht="23.25" hidden="false" customHeight="true" outlineLevel="0" collapsed="false">
      <c r="A370" s="257"/>
      <c r="B370" s="257"/>
      <c r="C370" s="257"/>
      <c r="D370" s="257"/>
      <c r="E370" s="257"/>
      <c r="F370" s="257"/>
      <c r="G370" s="257"/>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c r="AI370" s="257"/>
      <c r="AJ370" s="257"/>
      <c r="AK370" s="257"/>
      <c r="AL370" s="257"/>
      <c r="AM370" s="257"/>
      <c r="AN370" s="257"/>
      <c r="AO370" s="257"/>
      <c r="AP370" s="257"/>
      <c r="AQ370" s="257"/>
      <c r="AR370" s="257"/>
      <c r="AS370" s="257"/>
      <c r="AT370" s="257"/>
      <c r="AU370" s="257"/>
      <c r="AV370" s="257"/>
      <c r="AW370" s="257"/>
      <c r="AX370" s="257"/>
      <c r="AY370" s="257"/>
      <c r="AZ370" s="257"/>
      <c r="BA370" s="257"/>
      <c r="BB370" s="257"/>
      <c r="BC370" s="257"/>
      <c r="BD370" s="257"/>
      <c r="BE370" s="257"/>
      <c r="BF370" s="257"/>
      <c r="BG370" s="257"/>
      <c r="BH370" s="257"/>
      <c r="BI370" s="351" t="n">
        <v>2025</v>
      </c>
      <c r="BJ370" s="351"/>
      <c r="BK370" s="351"/>
      <c r="BL370" s="351"/>
      <c r="BM370" s="351"/>
      <c r="BN370" s="351"/>
      <c r="BO370" s="351"/>
      <c r="BP370" s="351"/>
      <c r="BQ370" s="351"/>
      <c r="BR370" s="257"/>
      <c r="BS370" s="257"/>
      <c r="BT370" s="257"/>
      <c r="BU370" s="257"/>
      <c r="BV370" s="257"/>
      <c r="BW370" s="257"/>
      <c r="BX370" s="257"/>
      <c r="BY370" s="257"/>
      <c r="BZ370" s="257"/>
      <c r="CA370" s="257"/>
      <c r="CB370" s="257"/>
      <c r="CC370" s="257"/>
      <c r="CD370" s="257"/>
      <c r="CE370" s="257"/>
      <c r="CF370" s="257"/>
      <c r="CG370" s="257"/>
      <c r="CH370" s="257"/>
      <c r="CI370" s="257"/>
      <c r="CJ370" s="257"/>
      <c r="CK370" s="257"/>
      <c r="CL370" s="257"/>
      <c r="CM370" s="257"/>
      <c r="CN370" s="257"/>
      <c r="CO370" s="257"/>
      <c r="CP370" s="257"/>
      <c r="CQ370" s="257"/>
      <c r="CR370" s="257"/>
      <c r="CS370" s="257"/>
      <c r="CT370" s="257"/>
      <c r="CU370" s="257"/>
      <c r="CV370" s="257"/>
      <c r="CW370" s="257"/>
      <c r="CX370" s="257"/>
      <c r="CY370" s="257"/>
      <c r="CZ370" s="257"/>
    </row>
    <row r="371" s="362" customFormat="true" ht="37.5" hidden="false" customHeight="true" outlineLevel="0" collapsed="false">
      <c r="A371" s="301" t="s">
        <v>387</v>
      </c>
      <c r="B371" s="301"/>
      <c r="C371" s="301"/>
      <c r="D371" s="301"/>
      <c r="E371" s="301"/>
      <c r="F371" s="301"/>
      <c r="G371" s="301"/>
      <c r="H371" s="301" t="s">
        <v>38</v>
      </c>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1"/>
      <c r="AY371" s="301"/>
      <c r="AZ371" s="301"/>
      <c r="BA371" s="301"/>
      <c r="BB371" s="301"/>
      <c r="BC371" s="352" t="s">
        <v>592</v>
      </c>
      <c r="BD371" s="352"/>
      <c r="BE371" s="352"/>
      <c r="BF371" s="352"/>
      <c r="BG371" s="352"/>
      <c r="BH371" s="352"/>
      <c r="BI371" s="352"/>
      <c r="BJ371" s="352"/>
      <c r="BK371" s="352"/>
      <c r="BL371" s="352"/>
      <c r="BM371" s="352"/>
      <c r="BN371" s="352"/>
      <c r="BO371" s="352"/>
      <c r="BP371" s="352"/>
      <c r="BQ371" s="352"/>
      <c r="BR371" s="352"/>
      <c r="BS371" s="352" t="s">
        <v>593</v>
      </c>
      <c r="BT371" s="352"/>
      <c r="BU371" s="352"/>
      <c r="BV371" s="352"/>
      <c r="BW371" s="352"/>
      <c r="BX371" s="352"/>
      <c r="BY371" s="352"/>
      <c r="BZ371" s="352"/>
      <c r="CA371" s="352"/>
      <c r="CB371" s="352"/>
      <c r="CC371" s="352"/>
      <c r="CD371" s="352"/>
      <c r="CE371" s="352"/>
      <c r="CF371" s="352"/>
      <c r="CG371" s="352"/>
      <c r="CH371" s="352"/>
      <c r="CI371" s="352" t="s">
        <v>594</v>
      </c>
      <c r="CJ371" s="352"/>
      <c r="CK371" s="352"/>
      <c r="CL371" s="352"/>
      <c r="CM371" s="352"/>
      <c r="CN371" s="352"/>
      <c r="CO371" s="352"/>
      <c r="CP371" s="352"/>
      <c r="CQ371" s="352"/>
      <c r="CR371" s="352"/>
      <c r="CS371" s="352"/>
      <c r="CT371" s="352"/>
      <c r="CU371" s="352"/>
      <c r="CV371" s="352"/>
      <c r="CW371" s="352"/>
      <c r="CX371" s="352"/>
      <c r="CY371" s="352"/>
      <c r="CZ371" s="352"/>
    </row>
    <row r="372" s="362" customFormat="true" ht="12.75" hidden="false" customHeight="false" outlineLevel="0" collapsed="false">
      <c r="A372" s="354" t="n">
        <v>1</v>
      </c>
      <c r="B372" s="354"/>
      <c r="C372" s="354"/>
      <c r="D372" s="354"/>
      <c r="E372" s="354"/>
      <c r="F372" s="354"/>
      <c r="G372" s="354"/>
      <c r="H372" s="354" t="n">
        <v>2</v>
      </c>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c r="AP372" s="354"/>
      <c r="AQ372" s="354"/>
      <c r="AR372" s="354"/>
      <c r="AS372" s="354"/>
      <c r="AT372" s="354"/>
      <c r="AU372" s="354"/>
      <c r="AV372" s="354"/>
      <c r="AW372" s="354"/>
      <c r="AX372" s="354"/>
      <c r="AY372" s="354"/>
      <c r="AZ372" s="354"/>
      <c r="BA372" s="354"/>
      <c r="BB372" s="354"/>
      <c r="BC372" s="354" t="n">
        <v>3</v>
      </c>
      <c r="BD372" s="354"/>
      <c r="BE372" s="354"/>
      <c r="BF372" s="354"/>
      <c r="BG372" s="354"/>
      <c r="BH372" s="354"/>
      <c r="BI372" s="354"/>
      <c r="BJ372" s="354"/>
      <c r="BK372" s="354"/>
      <c r="BL372" s="354"/>
      <c r="BM372" s="354"/>
      <c r="BN372" s="354"/>
      <c r="BO372" s="354"/>
      <c r="BP372" s="354"/>
      <c r="BQ372" s="354"/>
      <c r="BR372" s="354"/>
      <c r="BS372" s="354" t="n">
        <v>4</v>
      </c>
      <c r="BT372" s="354"/>
      <c r="BU372" s="354"/>
      <c r="BV372" s="354"/>
      <c r="BW372" s="354"/>
      <c r="BX372" s="354"/>
      <c r="BY372" s="354"/>
      <c r="BZ372" s="354"/>
      <c r="CA372" s="354"/>
      <c r="CB372" s="354"/>
      <c r="CC372" s="354"/>
      <c r="CD372" s="354"/>
      <c r="CE372" s="354"/>
      <c r="CF372" s="354"/>
      <c r="CG372" s="354"/>
      <c r="CH372" s="354"/>
      <c r="CI372" s="354" t="n">
        <v>5</v>
      </c>
      <c r="CJ372" s="354"/>
      <c r="CK372" s="354"/>
      <c r="CL372" s="354"/>
      <c r="CM372" s="354"/>
      <c r="CN372" s="354"/>
      <c r="CO372" s="354"/>
      <c r="CP372" s="354"/>
      <c r="CQ372" s="354"/>
      <c r="CR372" s="354"/>
      <c r="CS372" s="354"/>
      <c r="CT372" s="354"/>
      <c r="CU372" s="354"/>
      <c r="CV372" s="354"/>
      <c r="CW372" s="354"/>
      <c r="CX372" s="354"/>
      <c r="CY372" s="354"/>
      <c r="CZ372" s="354"/>
    </row>
    <row r="373" s="362" customFormat="true" ht="15" hidden="false" customHeight="true" outlineLevel="0" collapsed="false">
      <c r="A373" s="379" t="s">
        <v>511</v>
      </c>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9"/>
      <c r="AG373" s="379"/>
      <c r="AH373" s="379"/>
      <c r="AI373" s="379"/>
      <c r="AJ373" s="379"/>
      <c r="AK373" s="379"/>
      <c r="AL373" s="379"/>
      <c r="AM373" s="379"/>
      <c r="AN373" s="379"/>
      <c r="AO373" s="379"/>
      <c r="AP373" s="379"/>
      <c r="AQ373" s="379"/>
      <c r="AR373" s="379"/>
      <c r="AS373" s="379"/>
      <c r="AT373" s="379"/>
      <c r="AU373" s="379"/>
      <c r="AV373" s="379"/>
      <c r="AW373" s="379"/>
      <c r="AX373" s="379"/>
      <c r="AY373" s="379"/>
      <c r="AZ373" s="379"/>
      <c r="BA373" s="379"/>
      <c r="BB373" s="379"/>
      <c r="BC373" s="379"/>
      <c r="BD373" s="379"/>
      <c r="BE373" s="379"/>
      <c r="BF373" s="379"/>
      <c r="BG373" s="379"/>
      <c r="BH373" s="379"/>
      <c r="BI373" s="379"/>
      <c r="BJ373" s="379"/>
      <c r="BK373" s="379"/>
      <c r="BL373" s="379"/>
      <c r="BM373" s="379"/>
      <c r="BN373" s="379"/>
      <c r="BO373" s="379"/>
      <c r="BP373" s="379"/>
      <c r="BQ373" s="379"/>
      <c r="BR373" s="379"/>
      <c r="BS373" s="379"/>
      <c r="BT373" s="379"/>
      <c r="BU373" s="379"/>
      <c r="BV373" s="379"/>
      <c r="BW373" s="379"/>
      <c r="BX373" s="379"/>
      <c r="BY373" s="379"/>
      <c r="BZ373" s="379"/>
      <c r="CA373" s="379"/>
      <c r="CB373" s="379"/>
      <c r="CC373" s="379"/>
      <c r="CD373" s="379"/>
      <c r="CE373" s="379"/>
      <c r="CF373" s="379"/>
      <c r="CG373" s="379"/>
      <c r="CH373" s="379"/>
      <c r="CI373" s="379"/>
      <c r="CJ373" s="379"/>
      <c r="CK373" s="379"/>
      <c r="CL373" s="379"/>
      <c r="CM373" s="379"/>
      <c r="CN373" s="379"/>
      <c r="CO373" s="379"/>
      <c r="CP373" s="379"/>
      <c r="CQ373" s="379"/>
      <c r="CR373" s="379"/>
      <c r="CS373" s="379"/>
      <c r="CT373" s="379"/>
      <c r="CU373" s="379"/>
      <c r="CV373" s="379"/>
      <c r="CW373" s="379"/>
      <c r="CX373" s="379"/>
      <c r="CY373" s="379"/>
      <c r="CZ373" s="379"/>
    </row>
    <row r="374" s="362" customFormat="true" ht="12.75" hidden="false" customHeight="true" outlineLevel="0" collapsed="false">
      <c r="A374" s="358" t="s">
        <v>154</v>
      </c>
      <c r="B374" s="358"/>
      <c r="C374" s="358"/>
      <c r="D374" s="358"/>
      <c r="E374" s="358"/>
      <c r="F374" s="358"/>
      <c r="G374" s="358"/>
      <c r="H374" s="121" t="s">
        <v>595</v>
      </c>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c r="AY374" s="121"/>
      <c r="AZ374" s="121"/>
      <c r="BA374" s="121"/>
      <c r="BB374" s="121"/>
      <c r="BC374" s="360" t="n">
        <v>12</v>
      </c>
      <c r="BD374" s="360"/>
      <c r="BE374" s="360"/>
      <c r="BF374" s="360"/>
      <c r="BG374" s="360"/>
      <c r="BH374" s="360"/>
      <c r="BI374" s="360"/>
      <c r="BJ374" s="360"/>
      <c r="BK374" s="360"/>
      <c r="BL374" s="360"/>
      <c r="BM374" s="360"/>
      <c r="BN374" s="360"/>
      <c r="BO374" s="360"/>
      <c r="BP374" s="360"/>
      <c r="BQ374" s="360"/>
      <c r="BR374" s="360"/>
      <c r="BS374" s="361" t="n">
        <v>5500</v>
      </c>
      <c r="BT374" s="361"/>
      <c r="BU374" s="361"/>
      <c r="BV374" s="361"/>
      <c r="BW374" s="361"/>
      <c r="BX374" s="361"/>
      <c r="BY374" s="361"/>
      <c r="BZ374" s="361"/>
      <c r="CA374" s="361"/>
      <c r="CB374" s="361"/>
      <c r="CC374" s="361"/>
      <c r="CD374" s="361"/>
      <c r="CE374" s="361"/>
      <c r="CF374" s="361"/>
      <c r="CG374" s="361"/>
      <c r="CH374" s="361"/>
      <c r="CI374" s="361" t="n">
        <f aca="false">BC374*BS374</f>
        <v>66000</v>
      </c>
      <c r="CJ374" s="361"/>
      <c r="CK374" s="361"/>
      <c r="CL374" s="361"/>
      <c r="CM374" s="361"/>
      <c r="CN374" s="361"/>
      <c r="CO374" s="361"/>
      <c r="CP374" s="361"/>
      <c r="CQ374" s="361"/>
      <c r="CR374" s="361"/>
      <c r="CS374" s="361"/>
      <c r="CT374" s="361"/>
      <c r="CU374" s="361"/>
      <c r="CV374" s="361"/>
      <c r="CW374" s="361"/>
      <c r="CX374" s="361"/>
      <c r="CY374" s="361"/>
      <c r="CZ374" s="361"/>
    </row>
    <row r="375" s="362" customFormat="true" ht="25.5" hidden="false" customHeight="true" outlineLevel="0" collapsed="false">
      <c r="A375" s="358" t="s">
        <v>155</v>
      </c>
      <c r="B375" s="358"/>
      <c r="C375" s="358"/>
      <c r="D375" s="358"/>
      <c r="E375" s="358"/>
      <c r="F375" s="358"/>
      <c r="G375" s="358"/>
      <c r="H375" s="121" t="s">
        <v>596</v>
      </c>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21"/>
      <c r="BA375" s="121"/>
      <c r="BB375" s="121"/>
      <c r="BC375" s="360" t="n">
        <v>3</v>
      </c>
      <c r="BD375" s="360"/>
      <c r="BE375" s="360"/>
      <c r="BF375" s="360"/>
      <c r="BG375" s="360"/>
      <c r="BH375" s="360"/>
      <c r="BI375" s="360"/>
      <c r="BJ375" s="360"/>
      <c r="BK375" s="360"/>
      <c r="BL375" s="360"/>
      <c r="BM375" s="360"/>
      <c r="BN375" s="360"/>
      <c r="BO375" s="360"/>
      <c r="BP375" s="360"/>
      <c r="BQ375" s="360"/>
      <c r="BR375" s="360"/>
      <c r="BS375" s="361" t="n">
        <v>14000</v>
      </c>
      <c r="BT375" s="361"/>
      <c r="BU375" s="361"/>
      <c r="BV375" s="361"/>
      <c r="BW375" s="361"/>
      <c r="BX375" s="361"/>
      <c r="BY375" s="361"/>
      <c r="BZ375" s="361"/>
      <c r="CA375" s="361"/>
      <c r="CB375" s="361"/>
      <c r="CC375" s="361"/>
      <c r="CD375" s="361"/>
      <c r="CE375" s="361"/>
      <c r="CF375" s="361"/>
      <c r="CG375" s="361"/>
      <c r="CH375" s="361"/>
      <c r="CI375" s="361" t="n">
        <f aca="false">BC375*BS375</f>
        <v>42000</v>
      </c>
      <c r="CJ375" s="361"/>
      <c r="CK375" s="361"/>
      <c r="CL375" s="361"/>
      <c r="CM375" s="361"/>
      <c r="CN375" s="361"/>
      <c r="CO375" s="361"/>
      <c r="CP375" s="361"/>
      <c r="CQ375" s="361"/>
      <c r="CR375" s="361"/>
      <c r="CS375" s="361"/>
      <c r="CT375" s="361"/>
      <c r="CU375" s="361"/>
      <c r="CV375" s="361"/>
      <c r="CW375" s="361"/>
      <c r="CX375" s="361"/>
      <c r="CY375" s="361"/>
      <c r="CZ375" s="361"/>
    </row>
    <row r="376" s="362" customFormat="true" ht="12.75" hidden="false" customHeight="false" outlineLevel="0" collapsed="false">
      <c r="A376" s="358" t="s">
        <v>156</v>
      </c>
      <c r="B376" s="358"/>
      <c r="C376" s="358"/>
      <c r="D376" s="358"/>
      <c r="E376" s="358"/>
      <c r="F376" s="358"/>
      <c r="G376" s="358"/>
      <c r="H376" s="416" t="s">
        <v>597</v>
      </c>
      <c r="I376" s="416"/>
      <c r="J376" s="416"/>
      <c r="K376" s="416"/>
      <c r="L376" s="416"/>
      <c r="M376" s="416"/>
      <c r="N376" s="416"/>
      <c r="O376" s="416"/>
      <c r="P376" s="416"/>
      <c r="Q376" s="416"/>
      <c r="R376" s="416"/>
      <c r="S376" s="416"/>
      <c r="T376" s="416"/>
      <c r="U376" s="416"/>
      <c r="V376" s="416"/>
      <c r="W376" s="416"/>
      <c r="X376" s="416"/>
      <c r="Y376" s="416"/>
      <c r="Z376" s="416"/>
      <c r="AA376" s="416"/>
      <c r="AB376" s="416"/>
      <c r="AC376" s="416"/>
      <c r="AD376" s="416"/>
      <c r="AE376" s="416"/>
      <c r="AF376" s="416"/>
      <c r="AG376" s="416"/>
      <c r="AH376" s="416"/>
      <c r="AI376" s="416"/>
      <c r="AJ376" s="416"/>
      <c r="AK376" s="416"/>
      <c r="AL376" s="416"/>
      <c r="AM376" s="416"/>
      <c r="AN376" s="416"/>
      <c r="AO376" s="416"/>
      <c r="AP376" s="416"/>
      <c r="AQ376" s="416"/>
      <c r="AR376" s="416"/>
      <c r="AS376" s="416"/>
      <c r="AT376" s="416"/>
      <c r="AU376" s="416"/>
      <c r="AV376" s="416"/>
      <c r="AW376" s="416"/>
      <c r="AX376" s="416"/>
      <c r="AY376" s="416"/>
      <c r="AZ376" s="416"/>
      <c r="BA376" s="416"/>
      <c r="BB376" s="416"/>
      <c r="BC376" s="360" t="n">
        <v>3</v>
      </c>
      <c r="BD376" s="360"/>
      <c r="BE376" s="360"/>
      <c r="BF376" s="360"/>
      <c r="BG376" s="360"/>
      <c r="BH376" s="360"/>
      <c r="BI376" s="360"/>
      <c r="BJ376" s="360"/>
      <c r="BK376" s="360"/>
      <c r="BL376" s="360"/>
      <c r="BM376" s="360"/>
      <c r="BN376" s="360"/>
      <c r="BO376" s="360"/>
      <c r="BP376" s="360"/>
      <c r="BQ376" s="360"/>
      <c r="BR376" s="360"/>
      <c r="BS376" s="361" t="n">
        <v>15000</v>
      </c>
      <c r="BT376" s="361"/>
      <c r="BU376" s="361"/>
      <c r="BV376" s="361"/>
      <c r="BW376" s="361"/>
      <c r="BX376" s="361"/>
      <c r="BY376" s="361"/>
      <c r="BZ376" s="361"/>
      <c r="CA376" s="361"/>
      <c r="CB376" s="361"/>
      <c r="CC376" s="361"/>
      <c r="CD376" s="361"/>
      <c r="CE376" s="361"/>
      <c r="CF376" s="361"/>
      <c r="CG376" s="361"/>
      <c r="CH376" s="361"/>
      <c r="CI376" s="361" t="n">
        <f aca="false">BC376*BS376</f>
        <v>45000</v>
      </c>
      <c r="CJ376" s="361"/>
      <c r="CK376" s="361"/>
      <c r="CL376" s="361"/>
      <c r="CM376" s="361"/>
      <c r="CN376" s="361"/>
      <c r="CO376" s="361"/>
      <c r="CP376" s="361"/>
      <c r="CQ376" s="361"/>
      <c r="CR376" s="361"/>
      <c r="CS376" s="361"/>
      <c r="CT376" s="361"/>
      <c r="CU376" s="361"/>
      <c r="CV376" s="361"/>
      <c r="CW376" s="361"/>
      <c r="CX376" s="361"/>
      <c r="CY376" s="361"/>
      <c r="CZ376" s="361"/>
    </row>
    <row r="377" s="362" customFormat="true" ht="12.75" hidden="false" customHeight="true" outlineLevel="0" collapsed="false">
      <c r="A377" s="358" t="s">
        <v>157</v>
      </c>
      <c r="B377" s="358"/>
      <c r="C377" s="358"/>
      <c r="D377" s="358"/>
      <c r="E377" s="358"/>
      <c r="F377" s="358"/>
      <c r="G377" s="358"/>
      <c r="H377" s="121" t="s">
        <v>598</v>
      </c>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21"/>
      <c r="BA377" s="121"/>
      <c r="BB377" s="121"/>
      <c r="BC377" s="360" t="n">
        <v>3</v>
      </c>
      <c r="BD377" s="360"/>
      <c r="BE377" s="360"/>
      <c r="BF377" s="360"/>
      <c r="BG377" s="360"/>
      <c r="BH377" s="360"/>
      <c r="BI377" s="360"/>
      <c r="BJ377" s="360"/>
      <c r="BK377" s="360"/>
      <c r="BL377" s="360"/>
      <c r="BM377" s="360"/>
      <c r="BN377" s="360"/>
      <c r="BO377" s="360"/>
      <c r="BP377" s="360"/>
      <c r="BQ377" s="360"/>
      <c r="BR377" s="360"/>
      <c r="BS377" s="361" t="n">
        <v>30000</v>
      </c>
      <c r="BT377" s="361"/>
      <c r="BU377" s="361"/>
      <c r="BV377" s="361"/>
      <c r="BW377" s="361"/>
      <c r="BX377" s="361"/>
      <c r="BY377" s="361"/>
      <c r="BZ377" s="361"/>
      <c r="CA377" s="361"/>
      <c r="CB377" s="361"/>
      <c r="CC377" s="361"/>
      <c r="CD377" s="361"/>
      <c r="CE377" s="361"/>
      <c r="CF377" s="361"/>
      <c r="CG377" s="361"/>
      <c r="CH377" s="361"/>
      <c r="CI377" s="361" t="n">
        <f aca="false">BC377*BS377</f>
        <v>90000</v>
      </c>
      <c r="CJ377" s="361"/>
      <c r="CK377" s="361"/>
      <c r="CL377" s="361"/>
      <c r="CM377" s="361"/>
      <c r="CN377" s="361"/>
      <c r="CO377" s="361"/>
      <c r="CP377" s="361"/>
      <c r="CQ377" s="361"/>
      <c r="CR377" s="361"/>
      <c r="CS377" s="361"/>
      <c r="CT377" s="361"/>
      <c r="CU377" s="361"/>
      <c r="CV377" s="361"/>
      <c r="CW377" s="361"/>
      <c r="CX377" s="361"/>
      <c r="CY377" s="361"/>
      <c r="CZ377" s="361"/>
    </row>
    <row r="378" s="362" customFormat="true" ht="28.5" hidden="false" customHeight="true" outlineLevel="0" collapsed="false">
      <c r="A378" s="358" t="s">
        <v>158</v>
      </c>
      <c r="B378" s="358"/>
      <c r="C378" s="358"/>
      <c r="D378" s="358"/>
      <c r="E378" s="358"/>
      <c r="F378" s="358"/>
      <c r="G378" s="358"/>
      <c r="H378" s="121" t="s">
        <v>599</v>
      </c>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21"/>
      <c r="BA378" s="121"/>
      <c r="BB378" s="121"/>
      <c r="BC378" s="360" t="n">
        <v>10</v>
      </c>
      <c r="BD378" s="360"/>
      <c r="BE378" s="360"/>
      <c r="BF378" s="360"/>
      <c r="BG378" s="360"/>
      <c r="BH378" s="360"/>
      <c r="BI378" s="360"/>
      <c r="BJ378" s="360"/>
      <c r="BK378" s="360"/>
      <c r="BL378" s="360"/>
      <c r="BM378" s="360"/>
      <c r="BN378" s="360"/>
      <c r="BO378" s="360"/>
      <c r="BP378" s="360"/>
      <c r="BQ378" s="360"/>
      <c r="BR378" s="360"/>
      <c r="BS378" s="361" t="n">
        <v>10000</v>
      </c>
      <c r="BT378" s="361"/>
      <c r="BU378" s="361"/>
      <c r="BV378" s="361"/>
      <c r="BW378" s="361"/>
      <c r="BX378" s="361"/>
      <c r="BY378" s="361"/>
      <c r="BZ378" s="361"/>
      <c r="CA378" s="361"/>
      <c r="CB378" s="361"/>
      <c r="CC378" s="361"/>
      <c r="CD378" s="361"/>
      <c r="CE378" s="361"/>
      <c r="CF378" s="361"/>
      <c r="CG378" s="361"/>
      <c r="CH378" s="361"/>
      <c r="CI378" s="361" t="n">
        <f aca="false">BC378*BS378</f>
        <v>100000</v>
      </c>
      <c r="CJ378" s="361"/>
      <c r="CK378" s="361"/>
      <c r="CL378" s="361"/>
      <c r="CM378" s="361"/>
      <c r="CN378" s="361"/>
      <c r="CO378" s="361"/>
      <c r="CP378" s="361"/>
      <c r="CQ378" s="361"/>
      <c r="CR378" s="361"/>
      <c r="CS378" s="361"/>
      <c r="CT378" s="361"/>
      <c r="CU378" s="361"/>
      <c r="CV378" s="361"/>
      <c r="CW378" s="361"/>
      <c r="CX378" s="361"/>
      <c r="CY378" s="361"/>
      <c r="CZ378" s="361"/>
    </row>
    <row r="379" s="362" customFormat="true" ht="12.75" hidden="false" customHeight="false" outlineLevel="0" collapsed="false">
      <c r="A379" s="358" t="s">
        <v>159</v>
      </c>
      <c r="B379" s="358"/>
      <c r="C379" s="358"/>
      <c r="D379" s="358"/>
      <c r="E379" s="358"/>
      <c r="F379" s="358"/>
      <c r="G379" s="358"/>
      <c r="H379" s="416" t="s">
        <v>600</v>
      </c>
      <c r="I379" s="416"/>
      <c r="J379" s="416"/>
      <c r="K379" s="416"/>
      <c r="L379" s="416"/>
      <c r="M379" s="416"/>
      <c r="N379" s="416"/>
      <c r="O379" s="416"/>
      <c r="P379" s="416"/>
      <c r="Q379" s="416"/>
      <c r="R379" s="416"/>
      <c r="S379" s="416"/>
      <c r="T379" s="416"/>
      <c r="U379" s="416"/>
      <c r="V379" s="416"/>
      <c r="W379" s="416"/>
      <c r="X379" s="416"/>
      <c r="Y379" s="416"/>
      <c r="Z379" s="416"/>
      <c r="AA379" s="416"/>
      <c r="AB379" s="416"/>
      <c r="AC379" s="416"/>
      <c r="AD379" s="416"/>
      <c r="AE379" s="416"/>
      <c r="AF379" s="416"/>
      <c r="AG379" s="416"/>
      <c r="AH379" s="416"/>
      <c r="AI379" s="416"/>
      <c r="AJ379" s="416"/>
      <c r="AK379" s="416"/>
      <c r="AL379" s="416"/>
      <c r="AM379" s="416"/>
      <c r="AN379" s="416"/>
      <c r="AO379" s="416"/>
      <c r="AP379" s="416"/>
      <c r="AQ379" s="416"/>
      <c r="AR379" s="416"/>
      <c r="AS379" s="416"/>
      <c r="AT379" s="416"/>
      <c r="AU379" s="416"/>
      <c r="AV379" s="416"/>
      <c r="AW379" s="416"/>
      <c r="AX379" s="416"/>
      <c r="AY379" s="416"/>
      <c r="AZ379" s="416"/>
      <c r="BA379" s="416"/>
      <c r="BB379" s="416"/>
      <c r="BC379" s="360" t="n">
        <v>12</v>
      </c>
      <c r="BD379" s="360"/>
      <c r="BE379" s="360"/>
      <c r="BF379" s="360"/>
      <c r="BG379" s="360"/>
      <c r="BH379" s="360"/>
      <c r="BI379" s="360"/>
      <c r="BJ379" s="360"/>
      <c r="BK379" s="360"/>
      <c r="BL379" s="360"/>
      <c r="BM379" s="360"/>
      <c r="BN379" s="360"/>
      <c r="BO379" s="360"/>
      <c r="BP379" s="360"/>
      <c r="BQ379" s="360"/>
      <c r="BR379" s="360"/>
      <c r="BS379" s="361" t="n">
        <v>5000</v>
      </c>
      <c r="BT379" s="361"/>
      <c r="BU379" s="361"/>
      <c r="BV379" s="361"/>
      <c r="BW379" s="361"/>
      <c r="BX379" s="361"/>
      <c r="BY379" s="361"/>
      <c r="BZ379" s="361"/>
      <c r="CA379" s="361"/>
      <c r="CB379" s="361"/>
      <c r="CC379" s="361"/>
      <c r="CD379" s="361"/>
      <c r="CE379" s="361"/>
      <c r="CF379" s="361"/>
      <c r="CG379" s="361"/>
      <c r="CH379" s="361"/>
      <c r="CI379" s="361" t="n">
        <f aca="false">BC379*BS379</f>
        <v>60000</v>
      </c>
      <c r="CJ379" s="361"/>
      <c r="CK379" s="361"/>
      <c r="CL379" s="361"/>
      <c r="CM379" s="361"/>
      <c r="CN379" s="361"/>
      <c r="CO379" s="361"/>
      <c r="CP379" s="361"/>
      <c r="CQ379" s="361"/>
      <c r="CR379" s="361"/>
      <c r="CS379" s="361"/>
      <c r="CT379" s="361"/>
      <c r="CU379" s="361"/>
      <c r="CV379" s="361"/>
      <c r="CW379" s="361"/>
      <c r="CX379" s="361"/>
      <c r="CY379" s="361"/>
      <c r="CZ379" s="361"/>
    </row>
    <row r="380" s="362" customFormat="true" ht="12.75" hidden="false" customHeight="true" outlineLevel="0" collapsed="false">
      <c r="A380" s="358" t="s">
        <v>160</v>
      </c>
      <c r="B380" s="358"/>
      <c r="C380" s="358"/>
      <c r="D380" s="358"/>
      <c r="E380" s="358"/>
      <c r="F380" s="358"/>
      <c r="G380" s="358"/>
      <c r="H380" s="121" t="s">
        <v>601</v>
      </c>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c r="AY380" s="121"/>
      <c r="AZ380" s="121"/>
      <c r="BA380" s="121"/>
      <c r="BB380" s="121"/>
      <c r="BC380" s="360" t="n">
        <v>3</v>
      </c>
      <c r="BD380" s="360"/>
      <c r="BE380" s="360"/>
      <c r="BF380" s="360"/>
      <c r="BG380" s="360"/>
      <c r="BH380" s="360"/>
      <c r="BI380" s="360"/>
      <c r="BJ380" s="360"/>
      <c r="BK380" s="360"/>
      <c r="BL380" s="360"/>
      <c r="BM380" s="360"/>
      <c r="BN380" s="360"/>
      <c r="BO380" s="360"/>
      <c r="BP380" s="360"/>
      <c r="BQ380" s="360"/>
      <c r="BR380" s="360"/>
      <c r="BS380" s="361" t="n">
        <v>30000</v>
      </c>
      <c r="BT380" s="361"/>
      <c r="BU380" s="361"/>
      <c r="BV380" s="361"/>
      <c r="BW380" s="361"/>
      <c r="BX380" s="361"/>
      <c r="BY380" s="361"/>
      <c r="BZ380" s="361"/>
      <c r="CA380" s="361"/>
      <c r="CB380" s="361"/>
      <c r="CC380" s="361"/>
      <c r="CD380" s="361"/>
      <c r="CE380" s="361"/>
      <c r="CF380" s="361"/>
      <c r="CG380" s="361"/>
      <c r="CH380" s="361"/>
      <c r="CI380" s="361" t="n">
        <f aca="false">BC380*BS380</f>
        <v>90000</v>
      </c>
      <c r="CJ380" s="361"/>
      <c r="CK380" s="361"/>
      <c r="CL380" s="361"/>
      <c r="CM380" s="361"/>
      <c r="CN380" s="361"/>
      <c r="CO380" s="361"/>
      <c r="CP380" s="361"/>
      <c r="CQ380" s="361"/>
      <c r="CR380" s="361"/>
      <c r="CS380" s="361"/>
      <c r="CT380" s="361"/>
      <c r="CU380" s="361"/>
      <c r="CV380" s="361"/>
      <c r="CW380" s="361"/>
      <c r="CX380" s="361"/>
      <c r="CY380" s="361"/>
      <c r="CZ380" s="361"/>
    </row>
    <row r="381" s="362" customFormat="true" ht="17.25" hidden="false" customHeight="true" outlineLevel="0" collapsed="false">
      <c r="A381" s="358" t="s">
        <v>161</v>
      </c>
      <c r="B381" s="358"/>
      <c r="C381" s="358"/>
      <c r="D381" s="358"/>
      <c r="E381" s="358"/>
      <c r="F381" s="358"/>
      <c r="G381" s="358"/>
      <c r="H381" s="121" t="s">
        <v>602</v>
      </c>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c r="AU381" s="121"/>
      <c r="AV381" s="121"/>
      <c r="AW381" s="121"/>
      <c r="AX381" s="121"/>
      <c r="AY381" s="121"/>
      <c r="AZ381" s="121"/>
      <c r="BA381" s="121"/>
      <c r="BB381" s="121"/>
      <c r="BC381" s="360" t="n">
        <v>12</v>
      </c>
      <c r="BD381" s="360"/>
      <c r="BE381" s="360"/>
      <c r="BF381" s="360"/>
      <c r="BG381" s="360"/>
      <c r="BH381" s="360"/>
      <c r="BI381" s="360"/>
      <c r="BJ381" s="360"/>
      <c r="BK381" s="360"/>
      <c r="BL381" s="360"/>
      <c r="BM381" s="360"/>
      <c r="BN381" s="360"/>
      <c r="BO381" s="360"/>
      <c r="BP381" s="360"/>
      <c r="BQ381" s="360"/>
      <c r="BR381" s="360"/>
      <c r="BS381" s="361" t="n">
        <v>10000</v>
      </c>
      <c r="BT381" s="361"/>
      <c r="BU381" s="361"/>
      <c r="BV381" s="361"/>
      <c r="BW381" s="361"/>
      <c r="BX381" s="361"/>
      <c r="BY381" s="361"/>
      <c r="BZ381" s="361"/>
      <c r="CA381" s="361"/>
      <c r="CB381" s="361"/>
      <c r="CC381" s="361"/>
      <c r="CD381" s="361"/>
      <c r="CE381" s="361"/>
      <c r="CF381" s="361"/>
      <c r="CG381" s="361"/>
      <c r="CH381" s="361"/>
      <c r="CI381" s="361" t="n">
        <f aca="false">BC381*BS381</f>
        <v>120000</v>
      </c>
      <c r="CJ381" s="361"/>
      <c r="CK381" s="361"/>
      <c r="CL381" s="361"/>
      <c r="CM381" s="361"/>
      <c r="CN381" s="361"/>
      <c r="CO381" s="361"/>
      <c r="CP381" s="361"/>
      <c r="CQ381" s="361"/>
      <c r="CR381" s="361"/>
      <c r="CS381" s="361"/>
      <c r="CT381" s="361"/>
      <c r="CU381" s="361"/>
      <c r="CV381" s="361"/>
      <c r="CW381" s="361"/>
      <c r="CX381" s="361"/>
      <c r="CY381" s="361"/>
      <c r="CZ381" s="361"/>
    </row>
    <row r="382" s="362" customFormat="true" ht="27" hidden="false" customHeight="true" outlineLevel="0" collapsed="false">
      <c r="A382" s="358" t="s">
        <v>162</v>
      </c>
      <c r="B382" s="358"/>
      <c r="C382" s="358"/>
      <c r="D382" s="358"/>
      <c r="E382" s="358"/>
      <c r="F382" s="358"/>
      <c r="G382" s="358"/>
      <c r="H382" s="121" t="s">
        <v>603</v>
      </c>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21"/>
      <c r="BA382" s="121"/>
      <c r="BB382" s="121"/>
      <c r="BC382" s="360" t="n">
        <v>4</v>
      </c>
      <c r="BD382" s="360"/>
      <c r="BE382" s="360"/>
      <c r="BF382" s="360"/>
      <c r="BG382" s="360"/>
      <c r="BH382" s="360"/>
      <c r="BI382" s="360"/>
      <c r="BJ382" s="360"/>
      <c r="BK382" s="360"/>
      <c r="BL382" s="360"/>
      <c r="BM382" s="360"/>
      <c r="BN382" s="360"/>
      <c r="BO382" s="360"/>
      <c r="BP382" s="360"/>
      <c r="BQ382" s="360"/>
      <c r="BR382" s="360"/>
      <c r="BS382" s="361" t="n">
        <v>7000</v>
      </c>
      <c r="BT382" s="361"/>
      <c r="BU382" s="361"/>
      <c r="BV382" s="361"/>
      <c r="BW382" s="361"/>
      <c r="BX382" s="361"/>
      <c r="BY382" s="361"/>
      <c r="BZ382" s="361"/>
      <c r="CA382" s="361"/>
      <c r="CB382" s="361"/>
      <c r="CC382" s="361"/>
      <c r="CD382" s="361"/>
      <c r="CE382" s="361"/>
      <c r="CF382" s="361"/>
      <c r="CG382" s="361"/>
      <c r="CH382" s="361"/>
      <c r="CI382" s="361" t="n">
        <f aca="false">BC382*BS382</f>
        <v>28000</v>
      </c>
      <c r="CJ382" s="361"/>
      <c r="CK382" s="361"/>
      <c r="CL382" s="361"/>
      <c r="CM382" s="361"/>
      <c r="CN382" s="361"/>
      <c r="CO382" s="361"/>
      <c r="CP382" s="361"/>
      <c r="CQ382" s="361"/>
      <c r="CR382" s="361"/>
      <c r="CS382" s="361"/>
      <c r="CT382" s="361"/>
      <c r="CU382" s="361"/>
      <c r="CV382" s="361"/>
      <c r="CW382" s="361"/>
      <c r="CX382" s="361"/>
      <c r="CY382" s="361"/>
      <c r="CZ382" s="361"/>
    </row>
    <row r="383" s="362" customFormat="true" ht="30" hidden="false" customHeight="true" outlineLevel="0" collapsed="false">
      <c r="A383" s="358" t="s">
        <v>604</v>
      </c>
      <c r="B383" s="358"/>
      <c r="C383" s="358"/>
      <c r="D383" s="358"/>
      <c r="E383" s="358"/>
      <c r="F383" s="358"/>
      <c r="G383" s="358"/>
      <c r="H383" s="121" t="s">
        <v>605</v>
      </c>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1"/>
      <c r="BA383" s="121"/>
      <c r="BB383" s="121"/>
      <c r="BC383" s="360" t="n">
        <v>3</v>
      </c>
      <c r="BD383" s="360"/>
      <c r="BE383" s="360"/>
      <c r="BF383" s="360"/>
      <c r="BG383" s="360"/>
      <c r="BH383" s="360"/>
      <c r="BI383" s="360"/>
      <c r="BJ383" s="360"/>
      <c r="BK383" s="360"/>
      <c r="BL383" s="360"/>
      <c r="BM383" s="360"/>
      <c r="BN383" s="360"/>
      <c r="BO383" s="360"/>
      <c r="BP383" s="360"/>
      <c r="BQ383" s="360"/>
      <c r="BR383" s="360"/>
      <c r="BS383" s="361" t="n">
        <v>1000</v>
      </c>
      <c r="BT383" s="361"/>
      <c r="BU383" s="361"/>
      <c r="BV383" s="361"/>
      <c r="BW383" s="361"/>
      <c r="BX383" s="361"/>
      <c r="BY383" s="361"/>
      <c r="BZ383" s="361"/>
      <c r="CA383" s="361"/>
      <c r="CB383" s="361"/>
      <c r="CC383" s="361"/>
      <c r="CD383" s="361"/>
      <c r="CE383" s="361"/>
      <c r="CF383" s="361"/>
      <c r="CG383" s="361"/>
      <c r="CH383" s="361"/>
      <c r="CI383" s="361" t="n">
        <f aca="false">BC383*BS383</f>
        <v>3000</v>
      </c>
      <c r="CJ383" s="361"/>
      <c r="CK383" s="361"/>
      <c r="CL383" s="361"/>
      <c r="CM383" s="361"/>
      <c r="CN383" s="361"/>
      <c r="CO383" s="361"/>
      <c r="CP383" s="361"/>
      <c r="CQ383" s="361"/>
      <c r="CR383" s="361"/>
      <c r="CS383" s="361"/>
      <c r="CT383" s="361"/>
      <c r="CU383" s="361"/>
      <c r="CV383" s="361"/>
      <c r="CW383" s="361"/>
      <c r="CX383" s="361"/>
      <c r="CY383" s="361"/>
      <c r="CZ383" s="361"/>
    </row>
    <row r="384" s="353" customFormat="true" ht="30" hidden="false" customHeight="true" outlineLevel="0" collapsed="false">
      <c r="A384" s="358" t="s">
        <v>606</v>
      </c>
      <c r="B384" s="358"/>
      <c r="C384" s="358"/>
      <c r="D384" s="358"/>
      <c r="E384" s="358"/>
      <c r="F384" s="358"/>
      <c r="G384" s="358"/>
      <c r="H384" s="121" t="s">
        <v>607</v>
      </c>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21"/>
      <c r="BA384" s="121"/>
      <c r="BB384" s="121"/>
      <c r="BC384" s="360" t="n">
        <v>12</v>
      </c>
      <c r="BD384" s="360"/>
      <c r="BE384" s="360"/>
      <c r="BF384" s="360"/>
      <c r="BG384" s="360"/>
      <c r="BH384" s="360"/>
      <c r="BI384" s="360"/>
      <c r="BJ384" s="360"/>
      <c r="BK384" s="360"/>
      <c r="BL384" s="360"/>
      <c r="BM384" s="360"/>
      <c r="BN384" s="360"/>
      <c r="BO384" s="360"/>
      <c r="BP384" s="360"/>
      <c r="BQ384" s="360"/>
      <c r="BR384" s="360"/>
      <c r="BS384" s="361" t="n">
        <v>4000</v>
      </c>
      <c r="BT384" s="361"/>
      <c r="BU384" s="361"/>
      <c r="BV384" s="361"/>
      <c r="BW384" s="361"/>
      <c r="BX384" s="361"/>
      <c r="BY384" s="361"/>
      <c r="BZ384" s="361"/>
      <c r="CA384" s="361"/>
      <c r="CB384" s="361"/>
      <c r="CC384" s="361"/>
      <c r="CD384" s="361"/>
      <c r="CE384" s="361"/>
      <c r="CF384" s="361"/>
      <c r="CG384" s="361"/>
      <c r="CH384" s="361"/>
      <c r="CI384" s="361" t="n">
        <f aca="false">BC384*BS384</f>
        <v>48000</v>
      </c>
      <c r="CJ384" s="361"/>
      <c r="CK384" s="361"/>
      <c r="CL384" s="361"/>
      <c r="CM384" s="361"/>
      <c r="CN384" s="361"/>
      <c r="CO384" s="361"/>
      <c r="CP384" s="361"/>
      <c r="CQ384" s="361"/>
      <c r="CR384" s="361"/>
      <c r="CS384" s="361"/>
      <c r="CT384" s="361"/>
      <c r="CU384" s="361"/>
      <c r="CV384" s="361"/>
      <c r="CW384" s="361"/>
      <c r="CX384" s="361"/>
      <c r="CY384" s="361"/>
      <c r="CZ384" s="361"/>
    </row>
    <row r="385" s="355" customFormat="true" ht="12.75" hidden="false" customHeight="false" outlineLevel="0" collapsed="false">
      <c r="A385" s="358" t="s">
        <v>608</v>
      </c>
      <c r="B385" s="358"/>
      <c r="C385" s="358"/>
      <c r="D385" s="358"/>
      <c r="E385" s="358"/>
      <c r="F385" s="358"/>
      <c r="G385" s="358"/>
      <c r="H385" s="416" t="s">
        <v>609</v>
      </c>
      <c r="I385" s="416"/>
      <c r="J385" s="416"/>
      <c r="K385" s="416"/>
      <c r="L385" s="416"/>
      <c r="M385" s="416"/>
      <c r="N385" s="416"/>
      <c r="O385" s="416"/>
      <c r="P385" s="416"/>
      <c r="Q385" s="416"/>
      <c r="R385" s="416"/>
      <c r="S385" s="416"/>
      <c r="T385" s="416"/>
      <c r="U385" s="416"/>
      <c r="V385" s="416"/>
      <c r="W385" s="416"/>
      <c r="X385" s="416"/>
      <c r="Y385" s="416"/>
      <c r="Z385" s="416"/>
      <c r="AA385" s="416"/>
      <c r="AB385" s="416"/>
      <c r="AC385" s="416"/>
      <c r="AD385" s="416"/>
      <c r="AE385" s="416"/>
      <c r="AF385" s="416"/>
      <c r="AG385" s="416"/>
      <c r="AH385" s="416"/>
      <c r="AI385" s="416"/>
      <c r="AJ385" s="416"/>
      <c r="AK385" s="416"/>
      <c r="AL385" s="416"/>
      <c r="AM385" s="416"/>
      <c r="AN385" s="416"/>
      <c r="AO385" s="416"/>
      <c r="AP385" s="416"/>
      <c r="AQ385" s="416"/>
      <c r="AR385" s="416"/>
      <c r="AS385" s="416"/>
      <c r="AT385" s="416"/>
      <c r="AU385" s="416"/>
      <c r="AV385" s="416"/>
      <c r="AW385" s="416"/>
      <c r="AX385" s="416"/>
      <c r="AY385" s="416"/>
      <c r="AZ385" s="416"/>
      <c r="BA385" s="416"/>
      <c r="BB385" s="416"/>
      <c r="BC385" s="360" t="n">
        <v>4</v>
      </c>
      <c r="BD385" s="360"/>
      <c r="BE385" s="360"/>
      <c r="BF385" s="360"/>
      <c r="BG385" s="360"/>
      <c r="BH385" s="360"/>
      <c r="BI385" s="360"/>
      <c r="BJ385" s="360"/>
      <c r="BK385" s="360"/>
      <c r="BL385" s="360"/>
      <c r="BM385" s="360"/>
      <c r="BN385" s="360"/>
      <c r="BO385" s="360"/>
      <c r="BP385" s="360"/>
      <c r="BQ385" s="360"/>
      <c r="BR385" s="360"/>
      <c r="BS385" s="361" t="n">
        <v>25000</v>
      </c>
      <c r="BT385" s="361"/>
      <c r="BU385" s="361"/>
      <c r="BV385" s="361"/>
      <c r="BW385" s="361"/>
      <c r="BX385" s="361"/>
      <c r="BY385" s="361"/>
      <c r="BZ385" s="361"/>
      <c r="CA385" s="361"/>
      <c r="CB385" s="361"/>
      <c r="CC385" s="361"/>
      <c r="CD385" s="361"/>
      <c r="CE385" s="361"/>
      <c r="CF385" s="361"/>
      <c r="CG385" s="361"/>
      <c r="CH385" s="361"/>
      <c r="CI385" s="361" t="n">
        <f aca="false">BC385*BS385</f>
        <v>100000</v>
      </c>
      <c r="CJ385" s="361"/>
      <c r="CK385" s="361"/>
      <c r="CL385" s="361"/>
      <c r="CM385" s="361"/>
      <c r="CN385" s="361"/>
      <c r="CO385" s="361"/>
      <c r="CP385" s="361"/>
      <c r="CQ385" s="361"/>
      <c r="CR385" s="361"/>
      <c r="CS385" s="361"/>
      <c r="CT385" s="361"/>
      <c r="CU385" s="361"/>
      <c r="CV385" s="361"/>
      <c r="CW385" s="361"/>
      <c r="CX385" s="361"/>
      <c r="CY385" s="361"/>
      <c r="CZ385" s="361"/>
    </row>
    <row r="386" s="362" customFormat="true" ht="15" hidden="false" customHeight="true" outlineLevel="0" collapsed="false">
      <c r="A386" s="358" t="s">
        <v>610</v>
      </c>
      <c r="B386" s="358"/>
      <c r="C386" s="358"/>
      <c r="D386" s="358"/>
      <c r="E386" s="358"/>
      <c r="F386" s="358"/>
      <c r="G386" s="358"/>
      <c r="H386" s="121" t="s">
        <v>611</v>
      </c>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21"/>
      <c r="BA386" s="121"/>
      <c r="BB386" s="121"/>
      <c r="BC386" s="360" t="n">
        <v>1</v>
      </c>
      <c r="BD386" s="360"/>
      <c r="BE386" s="360"/>
      <c r="BF386" s="360"/>
      <c r="BG386" s="360"/>
      <c r="BH386" s="360"/>
      <c r="BI386" s="360"/>
      <c r="BJ386" s="360"/>
      <c r="BK386" s="360"/>
      <c r="BL386" s="360"/>
      <c r="BM386" s="360"/>
      <c r="BN386" s="360"/>
      <c r="BO386" s="360"/>
      <c r="BP386" s="360"/>
      <c r="BQ386" s="360"/>
      <c r="BR386" s="360"/>
      <c r="BS386" s="361" t="n">
        <v>25000</v>
      </c>
      <c r="BT386" s="361"/>
      <c r="BU386" s="361"/>
      <c r="BV386" s="361"/>
      <c r="BW386" s="361"/>
      <c r="BX386" s="361"/>
      <c r="BY386" s="361"/>
      <c r="BZ386" s="361"/>
      <c r="CA386" s="361"/>
      <c r="CB386" s="361"/>
      <c r="CC386" s="361"/>
      <c r="CD386" s="361"/>
      <c r="CE386" s="361"/>
      <c r="CF386" s="361"/>
      <c r="CG386" s="361"/>
      <c r="CH386" s="361"/>
      <c r="CI386" s="361" t="n">
        <f aca="false">BC386*BS386</f>
        <v>25000</v>
      </c>
      <c r="CJ386" s="361"/>
      <c r="CK386" s="361"/>
      <c r="CL386" s="361"/>
      <c r="CM386" s="361"/>
      <c r="CN386" s="361"/>
      <c r="CO386" s="361"/>
      <c r="CP386" s="361"/>
      <c r="CQ386" s="361"/>
      <c r="CR386" s="361"/>
      <c r="CS386" s="361"/>
      <c r="CT386" s="361"/>
      <c r="CU386" s="361"/>
      <c r="CV386" s="361"/>
      <c r="CW386" s="361"/>
      <c r="CX386" s="361"/>
      <c r="CY386" s="361"/>
      <c r="CZ386" s="361"/>
    </row>
    <row r="387" s="362" customFormat="true" ht="15" hidden="false" customHeight="true" outlineLevel="0" collapsed="false">
      <c r="A387" s="358" t="s">
        <v>612</v>
      </c>
      <c r="B387" s="358"/>
      <c r="C387" s="358"/>
      <c r="D387" s="358"/>
      <c r="E387" s="358"/>
      <c r="F387" s="358"/>
      <c r="G387" s="358"/>
      <c r="H387" s="416" t="s">
        <v>613</v>
      </c>
      <c r="I387" s="416"/>
      <c r="J387" s="416"/>
      <c r="K387" s="416"/>
      <c r="L387" s="416"/>
      <c r="M387" s="416"/>
      <c r="N387" s="416"/>
      <c r="O387" s="416"/>
      <c r="P387" s="416"/>
      <c r="Q387" s="416"/>
      <c r="R387" s="416"/>
      <c r="S387" s="416"/>
      <c r="T387" s="416"/>
      <c r="U387" s="416"/>
      <c r="V387" s="416"/>
      <c r="W387" s="416"/>
      <c r="X387" s="416"/>
      <c r="Y387" s="416"/>
      <c r="Z387" s="416"/>
      <c r="AA387" s="416"/>
      <c r="AB387" s="416"/>
      <c r="AC387" s="416"/>
      <c r="AD387" s="416"/>
      <c r="AE387" s="416"/>
      <c r="AF387" s="416"/>
      <c r="AG387" s="416"/>
      <c r="AH387" s="416"/>
      <c r="AI387" s="416"/>
      <c r="AJ387" s="416"/>
      <c r="AK387" s="416"/>
      <c r="AL387" s="416"/>
      <c r="AM387" s="416"/>
      <c r="AN387" s="416"/>
      <c r="AO387" s="416"/>
      <c r="AP387" s="416"/>
      <c r="AQ387" s="416"/>
      <c r="AR387" s="416"/>
      <c r="AS387" s="416"/>
      <c r="AT387" s="416"/>
      <c r="AU387" s="416"/>
      <c r="AV387" s="416"/>
      <c r="AW387" s="416"/>
      <c r="AX387" s="416"/>
      <c r="AY387" s="416"/>
      <c r="AZ387" s="416"/>
      <c r="BA387" s="416"/>
      <c r="BB387" s="416"/>
      <c r="BC387" s="360" t="n">
        <v>10</v>
      </c>
      <c r="BD387" s="360"/>
      <c r="BE387" s="360"/>
      <c r="BF387" s="360"/>
      <c r="BG387" s="360"/>
      <c r="BH387" s="360"/>
      <c r="BI387" s="360"/>
      <c r="BJ387" s="360"/>
      <c r="BK387" s="360"/>
      <c r="BL387" s="360"/>
      <c r="BM387" s="360"/>
      <c r="BN387" s="360"/>
      <c r="BO387" s="360"/>
      <c r="BP387" s="360"/>
      <c r="BQ387" s="360"/>
      <c r="BR387" s="360"/>
      <c r="BS387" s="361" t="n">
        <v>15000</v>
      </c>
      <c r="BT387" s="361"/>
      <c r="BU387" s="361"/>
      <c r="BV387" s="361"/>
      <c r="BW387" s="361"/>
      <c r="BX387" s="361"/>
      <c r="BY387" s="361"/>
      <c r="BZ387" s="361"/>
      <c r="CA387" s="361"/>
      <c r="CB387" s="361"/>
      <c r="CC387" s="361"/>
      <c r="CD387" s="361"/>
      <c r="CE387" s="361"/>
      <c r="CF387" s="361"/>
      <c r="CG387" s="361"/>
      <c r="CH387" s="361"/>
      <c r="CI387" s="361" t="n">
        <f aca="false">BC387*BS387</f>
        <v>150000</v>
      </c>
      <c r="CJ387" s="361"/>
      <c r="CK387" s="361"/>
      <c r="CL387" s="361"/>
      <c r="CM387" s="361"/>
      <c r="CN387" s="361"/>
      <c r="CO387" s="361"/>
      <c r="CP387" s="361"/>
      <c r="CQ387" s="361"/>
      <c r="CR387" s="361"/>
      <c r="CS387" s="361"/>
      <c r="CT387" s="361"/>
      <c r="CU387" s="361"/>
      <c r="CV387" s="361"/>
      <c r="CW387" s="361"/>
      <c r="CX387" s="361"/>
      <c r="CY387" s="361"/>
      <c r="CZ387" s="361"/>
    </row>
    <row r="388" s="362" customFormat="true" ht="15" hidden="false" customHeight="true" outlineLevel="0" collapsed="false">
      <c r="A388" s="358" t="s">
        <v>614</v>
      </c>
      <c r="B388" s="358"/>
      <c r="C388" s="358"/>
      <c r="D388" s="358"/>
      <c r="E388" s="358"/>
      <c r="F388" s="358"/>
      <c r="G388" s="358"/>
      <c r="H388" s="121" t="s">
        <v>615</v>
      </c>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21"/>
      <c r="BA388" s="121"/>
      <c r="BB388" s="121"/>
      <c r="BC388" s="360" t="n">
        <v>4</v>
      </c>
      <c r="BD388" s="360"/>
      <c r="BE388" s="360"/>
      <c r="BF388" s="360"/>
      <c r="BG388" s="360"/>
      <c r="BH388" s="360"/>
      <c r="BI388" s="360"/>
      <c r="BJ388" s="360"/>
      <c r="BK388" s="360"/>
      <c r="BL388" s="360"/>
      <c r="BM388" s="360"/>
      <c r="BN388" s="360"/>
      <c r="BO388" s="360"/>
      <c r="BP388" s="360"/>
      <c r="BQ388" s="360"/>
      <c r="BR388" s="360"/>
      <c r="BS388" s="361" t="n">
        <v>11000</v>
      </c>
      <c r="BT388" s="361"/>
      <c r="BU388" s="361"/>
      <c r="BV388" s="361"/>
      <c r="BW388" s="361"/>
      <c r="BX388" s="361"/>
      <c r="BY388" s="361"/>
      <c r="BZ388" s="361"/>
      <c r="CA388" s="361"/>
      <c r="CB388" s="361"/>
      <c r="CC388" s="361"/>
      <c r="CD388" s="361"/>
      <c r="CE388" s="361"/>
      <c r="CF388" s="361"/>
      <c r="CG388" s="361"/>
      <c r="CH388" s="361"/>
      <c r="CI388" s="361" t="n">
        <f aca="false">BC388*BS388</f>
        <v>44000</v>
      </c>
      <c r="CJ388" s="361"/>
      <c r="CK388" s="361"/>
      <c r="CL388" s="361"/>
      <c r="CM388" s="361"/>
      <c r="CN388" s="361"/>
      <c r="CO388" s="361"/>
      <c r="CP388" s="361"/>
      <c r="CQ388" s="361"/>
      <c r="CR388" s="361"/>
      <c r="CS388" s="361"/>
      <c r="CT388" s="361"/>
      <c r="CU388" s="361"/>
      <c r="CV388" s="361"/>
      <c r="CW388" s="361"/>
      <c r="CX388" s="361"/>
      <c r="CY388" s="361"/>
      <c r="CZ388" s="361"/>
    </row>
    <row r="389" s="362" customFormat="true" ht="15" hidden="false" customHeight="true" outlineLevel="0" collapsed="false">
      <c r="A389" s="358" t="s">
        <v>616</v>
      </c>
      <c r="B389" s="358"/>
      <c r="C389" s="358"/>
      <c r="D389" s="358"/>
      <c r="E389" s="358"/>
      <c r="F389" s="358"/>
      <c r="G389" s="358"/>
      <c r="H389" s="416" t="s">
        <v>617</v>
      </c>
      <c r="I389" s="416"/>
      <c r="J389" s="416"/>
      <c r="K389" s="416"/>
      <c r="L389" s="416"/>
      <c r="M389" s="416"/>
      <c r="N389" s="416"/>
      <c r="O389" s="416"/>
      <c r="P389" s="416"/>
      <c r="Q389" s="416"/>
      <c r="R389" s="416"/>
      <c r="S389" s="416"/>
      <c r="T389" s="416"/>
      <c r="U389" s="416"/>
      <c r="V389" s="416"/>
      <c r="W389" s="416"/>
      <c r="X389" s="416"/>
      <c r="Y389" s="416"/>
      <c r="Z389" s="416"/>
      <c r="AA389" s="416"/>
      <c r="AB389" s="416"/>
      <c r="AC389" s="416"/>
      <c r="AD389" s="416"/>
      <c r="AE389" s="416"/>
      <c r="AF389" s="416"/>
      <c r="AG389" s="416"/>
      <c r="AH389" s="416"/>
      <c r="AI389" s="416"/>
      <c r="AJ389" s="416"/>
      <c r="AK389" s="416"/>
      <c r="AL389" s="416"/>
      <c r="AM389" s="416"/>
      <c r="AN389" s="416"/>
      <c r="AO389" s="416"/>
      <c r="AP389" s="416"/>
      <c r="AQ389" s="416"/>
      <c r="AR389" s="416"/>
      <c r="AS389" s="416"/>
      <c r="AT389" s="416"/>
      <c r="AU389" s="416"/>
      <c r="AV389" s="416"/>
      <c r="AW389" s="416"/>
      <c r="AX389" s="416"/>
      <c r="AY389" s="416"/>
      <c r="AZ389" s="416"/>
      <c r="BA389" s="416"/>
      <c r="BB389" s="416"/>
      <c r="BC389" s="360" t="n">
        <v>5</v>
      </c>
      <c r="BD389" s="360"/>
      <c r="BE389" s="360"/>
      <c r="BF389" s="360"/>
      <c r="BG389" s="360"/>
      <c r="BH389" s="360"/>
      <c r="BI389" s="360"/>
      <c r="BJ389" s="360"/>
      <c r="BK389" s="360"/>
      <c r="BL389" s="360"/>
      <c r="BM389" s="360"/>
      <c r="BN389" s="360"/>
      <c r="BO389" s="360"/>
      <c r="BP389" s="360"/>
      <c r="BQ389" s="360"/>
      <c r="BR389" s="360"/>
      <c r="BS389" s="361" t="n">
        <v>100000</v>
      </c>
      <c r="BT389" s="361"/>
      <c r="BU389" s="361"/>
      <c r="BV389" s="361"/>
      <c r="BW389" s="361"/>
      <c r="BX389" s="361"/>
      <c r="BY389" s="361"/>
      <c r="BZ389" s="361"/>
      <c r="CA389" s="361"/>
      <c r="CB389" s="361"/>
      <c r="CC389" s="361"/>
      <c r="CD389" s="361"/>
      <c r="CE389" s="361"/>
      <c r="CF389" s="361"/>
      <c r="CG389" s="361"/>
      <c r="CH389" s="361"/>
      <c r="CI389" s="361" t="n">
        <f aca="false">BC389*BS389</f>
        <v>500000</v>
      </c>
      <c r="CJ389" s="361"/>
      <c r="CK389" s="361"/>
      <c r="CL389" s="361"/>
      <c r="CM389" s="361"/>
      <c r="CN389" s="361"/>
      <c r="CO389" s="361"/>
      <c r="CP389" s="361"/>
      <c r="CQ389" s="361"/>
      <c r="CR389" s="361"/>
      <c r="CS389" s="361"/>
      <c r="CT389" s="361"/>
      <c r="CU389" s="361"/>
      <c r="CV389" s="361"/>
      <c r="CW389" s="361"/>
      <c r="CX389" s="361"/>
      <c r="CY389" s="361"/>
      <c r="CZ389" s="361"/>
    </row>
    <row r="390" s="362" customFormat="true" ht="15" hidden="false" customHeight="true" outlineLevel="0" collapsed="false">
      <c r="A390" s="358" t="s">
        <v>618</v>
      </c>
      <c r="B390" s="358"/>
      <c r="C390" s="358"/>
      <c r="D390" s="358"/>
      <c r="E390" s="358"/>
      <c r="F390" s="358"/>
      <c r="G390" s="358"/>
      <c r="H390" s="121" t="s">
        <v>619</v>
      </c>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21"/>
      <c r="BA390" s="121"/>
      <c r="BB390" s="121"/>
      <c r="BC390" s="360" t="n">
        <v>2</v>
      </c>
      <c r="BD390" s="360"/>
      <c r="BE390" s="360"/>
      <c r="BF390" s="360"/>
      <c r="BG390" s="360"/>
      <c r="BH390" s="360"/>
      <c r="BI390" s="360"/>
      <c r="BJ390" s="360"/>
      <c r="BK390" s="360"/>
      <c r="BL390" s="360"/>
      <c r="BM390" s="360"/>
      <c r="BN390" s="360"/>
      <c r="BO390" s="360"/>
      <c r="BP390" s="360"/>
      <c r="BQ390" s="360"/>
      <c r="BR390" s="360"/>
      <c r="BS390" s="361" t="n">
        <v>850000</v>
      </c>
      <c r="BT390" s="361"/>
      <c r="BU390" s="361"/>
      <c r="BV390" s="361"/>
      <c r="BW390" s="361"/>
      <c r="BX390" s="361"/>
      <c r="BY390" s="361"/>
      <c r="BZ390" s="361"/>
      <c r="CA390" s="361"/>
      <c r="CB390" s="361"/>
      <c r="CC390" s="361"/>
      <c r="CD390" s="361"/>
      <c r="CE390" s="361"/>
      <c r="CF390" s="361"/>
      <c r="CG390" s="361"/>
      <c r="CH390" s="361"/>
      <c r="CI390" s="361" t="n">
        <f aca="false">BC390*BS390</f>
        <v>1700000</v>
      </c>
      <c r="CJ390" s="361"/>
      <c r="CK390" s="361"/>
      <c r="CL390" s="361"/>
      <c r="CM390" s="361"/>
      <c r="CN390" s="361"/>
      <c r="CO390" s="361"/>
      <c r="CP390" s="361"/>
      <c r="CQ390" s="361"/>
      <c r="CR390" s="361"/>
      <c r="CS390" s="361"/>
      <c r="CT390" s="361"/>
      <c r="CU390" s="361"/>
      <c r="CV390" s="361"/>
      <c r="CW390" s="361"/>
      <c r="CX390" s="361"/>
      <c r="CY390" s="361"/>
      <c r="CZ390" s="361"/>
    </row>
    <row r="391" s="362" customFormat="true" ht="30" hidden="false" customHeight="true" outlineLevel="0" collapsed="false">
      <c r="A391" s="358" t="s">
        <v>620</v>
      </c>
      <c r="B391" s="358"/>
      <c r="C391" s="358"/>
      <c r="D391" s="358"/>
      <c r="E391" s="358"/>
      <c r="F391" s="358"/>
      <c r="G391" s="358"/>
      <c r="H391" s="121" t="s">
        <v>621</v>
      </c>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c r="AU391" s="121"/>
      <c r="AV391" s="121"/>
      <c r="AW391" s="121"/>
      <c r="AX391" s="121"/>
      <c r="AY391" s="121"/>
      <c r="AZ391" s="121"/>
      <c r="BA391" s="121"/>
      <c r="BB391" s="121"/>
      <c r="BC391" s="360" t="n">
        <v>12</v>
      </c>
      <c r="BD391" s="360"/>
      <c r="BE391" s="360"/>
      <c r="BF391" s="360"/>
      <c r="BG391" s="360"/>
      <c r="BH391" s="360"/>
      <c r="BI391" s="360"/>
      <c r="BJ391" s="360"/>
      <c r="BK391" s="360"/>
      <c r="BL391" s="360"/>
      <c r="BM391" s="360"/>
      <c r="BN391" s="360"/>
      <c r="BO391" s="360"/>
      <c r="BP391" s="360"/>
      <c r="BQ391" s="360"/>
      <c r="BR391" s="360"/>
      <c r="BS391" s="361" t="n">
        <v>4000</v>
      </c>
      <c r="BT391" s="361"/>
      <c r="BU391" s="361"/>
      <c r="BV391" s="361"/>
      <c r="BW391" s="361"/>
      <c r="BX391" s="361"/>
      <c r="BY391" s="361"/>
      <c r="BZ391" s="361"/>
      <c r="CA391" s="361"/>
      <c r="CB391" s="361"/>
      <c r="CC391" s="361"/>
      <c r="CD391" s="361"/>
      <c r="CE391" s="361"/>
      <c r="CF391" s="361"/>
      <c r="CG391" s="361"/>
      <c r="CH391" s="361"/>
      <c r="CI391" s="361" t="n">
        <f aca="false">BC391*BS391</f>
        <v>48000</v>
      </c>
      <c r="CJ391" s="361"/>
      <c r="CK391" s="361"/>
      <c r="CL391" s="361"/>
      <c r="CM391" s="361"/>
      <c r="CN391" s="361"/>
      <c r="CO391" s="361"/>
      <c r="CP391" s="361"/>
      <c r="CQ391" s="361"/>
      <c r="CR391" s="361"/>
      <c r="CS391" s="361"/>
      <c r="CT391" s="361"/>
      <c r="CU391" s="361"/>
      <c r="CV391" s="361"/>
      <c r="CW391" s="361"/>
      <c r="CX391" s="361"/>
      <c r="CY391" s="361"/>
      <c r="CZ391" s="361"/>
    </row>
    <row r="392" s="362" customFormat="true" ht="12.75" hidden="false" customHeight="true" outlineLevel="0" collapsed="false">
      <c r="A392" s="358" t="s">
        <v>622</v>
      </c>
      <c r="B392" s="358"/>
      <c r="C392" s="358"/>
      <c r="D392" s="358"/>
      <c r="E392" s="358"/>
      <c r="F392" s="358"/>
      <c r="G392" s="358"/>
      <c r="H392" s="121" t="s">
        <v>623</v>
      </c>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21"/>
      <c r="BA392" s="121"/>
      <c r="BB392" s="121"/>
      <c r="BC392" s="360" t="n">
        <v>2</v>
      </c>
      <c r="BD392" s="360"/>
      <c r="BE392" s="360"/>
      <c r="BF392" s="360"/>
      <c r="BG392" s="360"/>
      <c r="BH392" s="360"/>
      <c r="BI392" s="360"/>
      <c r="BJ392" s="360"/>
      <c r="BK392" s="360"/>
      <c r="BL392" s="360"/>
      <c r="BM392" s="360"/>
      <c r="BN392" s="360"/>
      <c r="BO392" s="360"/>
      <c r="BP392" s="360"/>
      <c r="BQ392" s="360"/>
      <c r="BR392" s="360"/>
      <c r="BS392" s="361" t="n">
        <v>5000</v>
      </c>
      <c r="BT392" s="361"/>
      <c r="BU392" s="361"/>
      <c r="BV392" s="361"/>
      <c r="BW392" s="361"/>
      <c r="BX392" s="361"/>
      <c r="BY392" s="361"/>
      <c r="BZ392" s="361"/>
      <c r="CA392" s="361"/>
      <c r="CB392" s="361"/>
      <c r="CC392" s="361"/>
      <c r="CD392" s="361"/>
      <c r="CE392" s="361"/>
      <c r="CF392" s="361"/>
      <c r="CG392" s="361"/>
      <c r="CH392" s="361"/>
      <c r="CI392" s="361" t="n">
        <f aca="false">BC392*BS392</f>
        <v>10000</v>
      </c>
      <c r="CJ392" s="361"/>
      <c r="CK392" s="361"/>
      <c r="CL392" s="361"/>
      <c r="CM392" s="361"/>
      <c r="CN392" s="361"/>
      <c r="CO392" s="361"/>
      <c r="CP392" s="361"/>
      <c r="CQ392" s="361"/>
      <c r="CR392" s="361"/>
      <c r="CS392" s="361"/>
      <c r="CT392" s="361"/>
      <c r="CU392" s="361"/>
      <c r="CV392" s="361"/>
      <c r="CW392" s="361"/>
      <c r="CX392" s="361"/>
      <c r="CY392" s="361"/>
      <c r="CZ392" s="361"/>
    </row>
    <row r="393" s="362" customFormat="true" ht="15" hidden="false" customHeight="true" outlineLevel="0" collapsed="false">
      <c r="A393" s="358" t="s">
        <v>624</v>
      </c>
      <c r="B393" s="358"/>
      <c r="C393" s="358"/>
      <c r="D393" s="358"/>
      <c r="E393" s="358"/>
      <c r="F393" s="358"/>
      <c r="G393" s="358"/>
      <c r="H393" s="121" t="s">
        <v>625</v>
      </c>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c r="AU393" s="121"/>
      <c r="AV393" s="121"/>
      <c r="AW393" s="121"/>
      <c r="AX393" s="121"/>
      <c r="AY393" s="121"/>
      <c r="AZ393" s="121"/>
      <c r="BA393" s="121"/>
      <c r="BB393" s="121"/>
      <c r="BC393" s="360" t="n">
        <v>1</v>
      </c>
      <c r="BD393" s="360"/>
      <c r="BE393" s="360"/>
      <c r="BF393" s="360"/>
      <c r="BG393" s="360"/>
      <c r="BH393" s="360"/>
      <c r="BI393" s="360"/>
      <c r="BJ393" s="360"/>
      <c r="BK393" s="360"/>
      <c r="BL393" s="360"/>
      <c r="BM393" s="360"/>
      <c r="BN393" s="360"/>
      <c r="BO393" s="360"/>
      <c r="BP393" s="360"/>
      <c r="BQ393" s="360"/>
      <c r="BR393" s="360"/>
      <c r="BS393" s="361" t="n">
        <v>50000</v>
      </c>
      <c r="BT393" s="361"/>
      <c r="BU393" s="361"/>
      <c r="BV393" s="361"/>
      <c r="BW393" s="361"/>
      <c r="BX393" s="361"/>
      <c r="BY393" s="361"/>
      <c r="BZ393" s="361"/>
      <c r="CA393" s="361"/>
      <c r="CB393" s="361"/>
      <c r="CC393" s="361"/>
      <c r="CD393" s="361"/>
      <c r="CE393" s="361"/>
      <c r="CF393" s="361"/>
      <c r="CG393" s="361"/>
      <c r="CH393" s="361"/>
      <c r="CI393" s="361" t="n">
        <f aca="false">BC393*BS393</f>
        <v>50000</v>
      </c>
      <c r="CJ393" s="361"/>
      <c r="CK393" s="361"/>
      <c r="CL393" s="361"/>
      <c r="CM393" s="361"/>
      <c r="CN393" s="361"/>
      <c r="CO393" s="361"/>
      <c r="CP393" s="361"/>
      <c r="CQ393" s="361"/>
      <c r="CR393" s="361"/>
      <c r="CS393" s="361"/>
      <c r="CT393" s="361"/>
      <c r="CU393" s="361"/>
      <c r="CV393" s="361"/>
      <c r="CW393" s="361"/>
      <c r="CX393" s="361"/>
      <c r="CY393" s="361"/>
      <c r="CZ393" s="361"/>
    </row>
    <row r="394" s="362" customFormat="true" ht="27" hidden="false" customHeight="true" outlineLevel="0" collapsed="false">
      <c r="A394" s="358" t="s">
        <v>626</v>
      </c>
      <c r="B394" s="358"/>
      <c r="C394" s="358"/>
      <c r="D394" s="358"/>
      <c r="E394" s="358"/>
      <c r="F394" s="358"/>
      <c r="G394" s="358"/>
      <c r="H394" s="121" t="s">
        <v>627</v>
      </c>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c r="AU394" s="121"/>
      <c r="AV394" s="121"/>
      <c r="AW394" s="121"/>
      <c r="AX394" s="121"/>
      <c r="AY394" s="121"/>
      <c r="AZ394" s="121"/>
      <c r="BA394" s="121"/>
      <c r="BB394" s="121"/>
      <c r="BC394" s="360" t="n">
        <v>2</v>
      </c>
      <c r="BD394" s="360"/>
      <c r="BE394" s="360"/>
      <c r="BF394" s="360"/>
      <c r="BG394" s="360"/>
      <c r="BH394" s="360"/>
      <c r="BI394" s="360"/>
      <c r="BJ394" s="360"/>
      <c r="BK394" s="360"/>
      <c r="BL394" s="360"/>
      <c r="BM394" s="360"/>
      <c r="BN394" s="360"/>
      <c r="BO394" s="360"/>
      <c r="BP394" s="360"/>
      <c r="BQ394" s="360"/>
      <c r="BR394" s="360"/>
      <c r="BS394" s="361" t="n">
        <v>8000</v>
      </c>
      <c r="BT394" s="361"/>
      <c r="BU394" s="361"/>
      <c r="BV394" s="361"/>
      <c r="BW394" s="361"/>
      <c r="BX394" s="361"/>
      <c r="BY394" s="361"/>
      <c r="BZ394" s="361"/>
      <c r="CA394" s="361"/>
      <c r="CB394" s="361"/>
      <c r="CC394" s="361"/>
      <c r="CD394" s="361"/>
      <c r="CE394" s="361"/>
      <c r="CF394" s="361"/>
      <c r="CG394" s="361"/>
      <c r="CH394" s="361"/>
      <c r="CI394" s="361" t="n">
        <f aca="false">BC394*BS394</f>
        <v>16000</v>
      </c>
      <c r="CJ394" s="361"/>
      <c r="CK394" s="361"/>
      <c r="CL394" s="361"/>
      <c r="CM394" s="361"/>
      <c r="CN394" s="361"/>
      <c r="CO394" s="361"/>
      <c r="CP394" s="361"/>
      <c r="CQ394" s="361"/>
      <c r="CR394" s="361"/>
      <c r="CS394" s="361"/>
      <c r="CT394" s="361"/>
      <c r="CU394" s="361"/>
      <c r="CV394" s="361"/>
      <c r="CW394" s="361"/>
      <c r="CX394" s="361"/>
      <c r="CY394" s="361"/>
      <c r="CZ394" s="361"/>
    </row>
    <row r="395" s="362" customFormat="true" ht="15" hidden="false" customHeight="true" outlineLevel="0" collapsed="false">
      <c r="A395" s="358" t="s">
        <v>628</v>
      </c>
      <c r="B395" s="358"/>
      <c r="C395" s="358"/>
      <c r="D395" s="358"/>
      <c r="E395" s="358"/>
      <c r="F395" s="358"/>
      <c r="G395" s="358"/>
      <c r="H395" s="121" t="s">
        <v>629</v>
      </c>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c r="AU395" s="121"/>
      <c r="AV395" s="121"/>
      <c r="AW395" s="121"/>
      <c r="AX395" s="121"/>
      <c r="AY395" s="121"/>
      <c r="AZ395" s="121"/>
      <c r="BA395" s="121"/>
      <c r="BB395" s="121"/>
      <c r="BC395" s="360" t="n">
        <v>12</v>
      </c>
      <c r="BD395" s="360"/>
      <c r="BE395" s="360"/>
      <c r="BF395" s="360"/>
      <c r="BG395" s="360"/>
      <c r="BH395" s="360"/>
      <c r="BI395" s="360"/>
      <c r="BJ395" s="360"/>
      <c r="BK395" s="360"/>
      <c r="BL395" s="360"/>
      <c r="BM395" s="360"/>
      <c r="BN395" s="360"/>
      <c r="BO395" s="360"/>
      <c r="BP395" s="360"/>
      <c r="BQ395" s="360"/>
      <c r="BR395" s="360"/>
      <c r="BS395" s="361" t="n">
        <v>250</v>
      </c>
      <c r="BT395" s="361"/>
      <c r="BU395" s="361"/>
      <c r="BV395" s="361"/>
      <c r="BW395" s="361"/>
      <c r="BX395" s="361"/>
      <c r="BY395" s="361"/>
      <c r="BZ395" s="361"/>
      <c r="CA395" s="361"/>
      <c r="CB395" s="361"/>
      <c r="CC395" s="361"/>
      <c r="CD395" s="361"/>
      <c r="CE395" s="361"/>
      <c r="CF395" s="361"/>
      <c r="CG395" s="361"/>
      <c r="CH395" s="361"/>
      <c r="CI395" s="361" t="n">
        <f aca="false">BC395*BS395</f>
        <v>3000</v>
      </c>
      <c r="CJ395" s="361"/>
      <c r="CK395" s="361"/>
      <c r="CL395" s="361"/>
      <c r="CM395" s="361"/>
      <c r="CN395" s="361"/>
      <c r="CO395" s="361"/>
      <c r="CP395" s="361"/>
      <c r="CQ395" s="361"/>
      <c r="CR395" s="361"/>
      <c r="CS395" s="361"/>
      <c r="CT395" s="361"/>
      <c r="CU395" s="361"/>
      <c r="CV395" s="361"/>
      <c r="CW395" s="361"/>
      <c r="CX395" s="361"/>
      <c r="CY395" s="361"/>
      <c r="CZ395" s="361"/>
    </row>
    <row r="396" s="362" customFormat="true" ht="12.75" hidden="false" customHeight="true" outlineLevel="0" collapsed="false">
      <c r="A396" s="358" t="s">
        <v>630</v>
      </c>
      <c r="B396" s="358"/>
      <c r="C396" s="358"/>
      <c r="D396" s="358"/>
      <c r="E396" s="358"/>
      <c r="F396" s="358"/>
      <c r="G396" s="358"/>
      <c r="H396" s="121" t="s">
        <v>631</v>
      </c>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c r="AU396" s="121"/>
      <c r="AV396" s="121"/>
      <c r="AW396" s="121"/>
      <c r="AX396" s="121"/>
      <c r="AY396" s="121"/>
      <c r="AZ396" s="121"/>
      <c r="BA396" s="121"/>
      <c r="BB396" s="121"/>
      <c r="BC396" s="360" t="n">
        <v>12</v>
      </c>
      <c r="BD396" s="360"/>
      <c r="BE396" s="360"/>
      <c r="BF396" s="360"/>
      <c r="BG396" s="360"/>
      <c r="BH396" s="360"/>
      <c r="BI396" s="360"/>
      <c r="BJ396" s="360"/>
      <c r="BK396" s="360"/>
      <c r="BL396" s="360"/>
      <c r="BM396" s="360"/>
      <c r="BN396" s="360"/>
      <c r="BO396" s="360"/>
      <c r="BP396" s="360"/>
      <c r="BQ396" s="360"/>
      <c r="BR396" s="360"/>
      <c r="BS396" s="361" t="n">
        <v>850</v>
      </c>
      <c r="BT396" s="361"/>
      <c r="BU396" s="361"/>
      <c r="BV396" s="361"/>
      <c r="BW396" s="361"/>
      <c r="BX396" s="361"/>
      <c r="BY396" s="361"/>
      <c r="BZ396" s="361"/>
      <c r="CA396" s="361"/>
      <c r="CB396" s="361"/>
      <c r="CC396" s="361"/>
      <c r="CD396" s="361"/>
      <c r="CE396" s="361"/>
      <c r="CF396" s="361"/>
      <c r="CG396" s="361"/>
      <c r="CH396" s="361"/>
      <c r="CI396" s="361" t="n">
        <f aca="false">BC396*BS396</f>
        <v>10200</v>
      </c>
      <c r="CJ396" s="361"/>
      <c r="CK396" s="361"/>
      <c r="CL396" s="361"/>
      <c r="CM396" s="361"/>
      <c r="CN396" s="361"/>
      <c r="CO396" s="361"/>
      <c r="CP396" s="361"/>
      <c r="CQ396" s="361"/>
      <c r="CR396" s="361"/>
      <c r="CS396" s="361"/>
      <c r="CT396" s="361"/>
      <c r="CU396" s="361"/>
      <c r="CV396" s="361"/>
      <c r="CW396" s="361"/>
      <c r="CX396" s="361"/>
      <c r="CY396" s="361"/>
      <c r="CZ396" s="361"/>
    </row>
    <row r="397" s="362" customFormat="true" ht="15" hidden="false" customHeight="true" outlineLevel="0" collapsed="false">
      <c r="A397" s="358" t="s">
        <v>9</v>
      </c>
      <c r="B397" s="358"/>
      <c r="C397" s="358"/>
      <c r="D397" s="358"/>
      <c r="E397" s="358"/>
      <c r="F397" s="358"/>
      <c r="G397" s="358"/>
      <c r="H397" s="121" t="s">
        <v>632</v>
      </c>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21"/>
      <c r="BA397" s="121"/>
      <c r="BB397" s="121"/>
      <c r="BC397" s="360" t="n">
        <v>1</v>
      </c>
      <c r="BD397" s="360"/>
      <c r="BE397" s="360"/>
      <c r="BF397" s="360"/>
      <c r="BG397" s="360"/>
      <c r="BH397" s="360"/>
      <c r="BI397" s="360"/>
      <c r="BJ397" s="360"/>
      <c r="BK397" s="360"/>
      <c r="BL397" s="360"/>
      <c r="BM397" s="360"/>
      <c r="BN397" s="360"/>
      <c r="BO397" s="360"/>
      <c r="BP397" s="360"/>
      <c r="BQ397" s="360"/>
      <c r="BR397" s="360"/>
      <c r="BS397" s="361" t="n">
        <v>3000000</v>
      </c>
      <c r="BT397" s="361"/>
      <c r="BU397" s="361"/>
      <c r="BV397" s="361"/>
      <c r="BW397" s="361"/>
      <c r="BX397" s="361"/>
      <c r="BY397" s="361"/>
      <c r="BZ397" s="361"/>
      <c r="CA397" s="361"/>
      <c r="CB397" s="361"/>
      <c r="CC397" s="361"/>
      <c r="CD397" s="361"/>
      <c r="CE397" s="361"/>
      <c r="CF397" s="361"/>
      <c r="CG397" s="361"/>
      <c r="CH397" s="361"/>
      <c r="CI397" s="361" t="n">
        <f aca="false">BC397*BS397</f>
        <v>3000000</v>
      </c>
      <c r="CJ397" s="361"/>
      <c r="CK397" s="361"/>
      <c r="CL397" s="361"/>
      <c r="CM397" s="361"/>
      <c r="CN397" s="361"/>
      <c r="CO397" s="361"/>
      <c r="CP397" s="361"/>
      <c r="CQ397" s="361"/>
      <c r="CR397" s="361"/>
      <c r="CS397" s="361"/>
      <c r="CT397" s="361"/>
      <c r="CU397" s="361"/>
      <c r="CV397" s="361"/>
      <c r="CW397" s="361"/>
      <c r="CX397" s="361"/>
      <c r="CY397" s="361"/>
      <c r="CZ397" s="361"/>
    </row>
    <row r="398" s="362" customFormat="true" ht="15" hidden="false" customHeight="true" outlineLevel="0" collapsed="false">
      <c r="A398" s="358" t="s">
        <v>9</v>
      </c>
      <c r="B398" s="358"/>
      <c r="C398" s="358"/>
      <c r="D398" s="358"/>
      <c r="E398" s="358"/>
      <c r="F398" s="358"/>
      <c r="G398" s="358"/>
      <c r="H398" s="121" t="s">
        <v>633</v>
      </c>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1"/>
      <c r="AY398" s="121"/>
      <c r="AZ398" s="121"/>
      <c r="BA398" s="121"/>
      <c r="BB398" s="121"/>
      <c r="BC398" s="360" t="n">
        <v>6</v>
      </c>
      <c r="BD398" s="360"/>
      <c r="BE398" s="360"/>
      <c r="BF398" s="360"/>
      <c r="BG398" s="360"/>
      <c r="BH398" s="360"/>
      <c r="BI398" s="360"/>
      <c r="BJ398" s="360"/>
      <c r="BK398" s="360"/>
      <c r="BL398" s="360"/>
      <c r="BM398" s="360"/>
      <c r="BN398" s="360"/>
      <c r="BO398" s="360"/>
      <c r="BP398" s="360"/>
      <c r="BQ398" s="360"/>
      <c r="BR398" s="360"/>
      <c r="BS398" s="361" t="n">
        <v>50000</v>
      </c>
      <c r="BT398" s="361"/>
      <c r="BU398" s="361"/>
      <c r="BV398" s="361"/>
      <c r="BW398" s="361"/>
      <c r="BX398" s="361"/>
      <c r="BY398" s="361"/>
      <c r="BZ398" s="361"/>
      <c r="CA398" s="361"/>
      <c r="CB398" s="361"/>
      <c r="CC398" s="361"/>
      <c r="CD398" s="361"/>
      <c r="CE398" s="361"/>
      <c r="CF398" s="361"/>
      <c r="CG398" s="361"/>
      <c r="CH398" s="361"/>
      <c r="CI398" s="361" t="n">
        <f aca="false">BC398*BS398</f>
        <v>300000</v>
      </c>
      <c r="CJ398" s="361"/>
      <c r="CK398" s="361"/>
      <c r="CL398" s="361"/>
      <c r="CM398" s="361"/>
      <c r="CN398" s="361"/>
      <c r="CO398" s="361"/>
      <c r="CP398" s="361"/>
      <c r="CQ398" s="361"/>
      <c r="CR398" s="361"/>
      <c r="CS398" s="361"/>
      <c r="CT398" s="361"/>
      <c r="CU398" s="361"/>
      <c r="CV398" s="361"/>
      <c r="CW398" s="361"/>
      <c r="CX398" s="361"/>
      <c r="CY398" s="361"/>
      <c r="CZ398" s="361"/>
    </row>
    <row r="399" s="362" customFormat="true" ht="15" hidden="false" customHeight="true" outlineLevel="0" collapsed="false">
      <c r="A399" s="356" t="s">
        <v>516</v>
      </c>
      <c r="B399" s="356"/>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c r="AA399" s="356"/>
      <c r="AB399" s="356"/>
      <c r="AC399" s="356"/>
      <c r="AD399" s="356"/>
      <c r="AE399" s="356"/>
      <c r="AF399" s="356"/>
      <c r="AG399" s="356"/>
      <c r="AH399" s="356"/>
      <c r="AI399" s="356"/>
      <c r="AJ399" s="356"/>
      <c r="AK399" s="356"/>
      <c r="AL399" s="356"/>
      <c r="AM399" s="356"/>
      <c r="AN399" s="356"/>
      <c r="AO399" s="356"/>
      <c r="AP399" s="356"/>
      <c r="AQ399" s="356"/>
      <c r="AR399" s="356"/>
      <c r="AS399" s="356"/>
      <c r="AT399" s="356"/>
      <c r="AU399" s="356"/>
      <c r="AV399" s="356"/>
      <c r="AW399" s="356"/>
      <c r="AX399" s="356"/>
      <c r="AY399" s="356"/>
      <c r="AZ399" s="356"/>
      <c r="BA399" s="356"/>
      <c r="BB399" s="356"/>
      <c r="BC399" s="356"/>
      <c r="BD399" s="356"/>
      <c r="BE399" s="356"/>
      <c r="BF399" s="356"/>
      <c r="BG399" s="356"/>
      <c r="BH399" s="356"/>
      <c r="BI399" s="356"/>
      <c r="BJ399" s="356"/>
      <c r="BK399" s="356"/>
      <c r="BL399" s="356"/>
      <c r="BM399" s="356"/>
      <c r="BN399" s="356"/>
      <c r="BO399" s="356"/>
      <c r="BP399" s="356"/>
      <c r="BQ399" s="356"/>
      <c r="BR399" s="356"/>
      <c r="BS399" s="356"/>
      <c r="BT399" s="356"/>
      <c r="BU399" s="356"/>
      <c r="BV399" s="356"/>
      <c r="BW399" s="356"/>
      <c r="BX399" s="356"/>
      <c r="BY399" s="356"/>
      <c r="BZ399" s="356"/>
      <c r="CA399" s="356"/>
      <c r="CB399" s="356"/>
      <c r="CC399" s="356"/>
      <c r="CD399" s="356"/>
      <c r="CE399" s="356"/>
      <c r="CF399" s="356"/>
      <c r="CG399" s="356"/>
      <c r="CH399" s="356"/>
      <c r="CI399" s="417"/>
      <c r="CJ399" s="417"/>
      <c r="CK399" s="418" t="n">
        <f aca="false">SUM(CI374:CZ398)</f>
        <v>6648200</v>
      </c>
      <c r="CL399" s="418"/>
      <c r="CM399" s="418"/>
      <c r="CN399" s="418"/>
      <c r="CO399" s="418"/>
      <c r="CP399" s="418"/>
      <c r="CQ399" s="418"/>
      <c r="CR399" s="418"/>
      <c r="CS399" s="418"/>
      <c r="CT399" s="418"/>
      <c r="CU399" s="418"/>
      <c r="CV399" s="418"/>
      <c r="CW399" s="418"/>
      <c r="CX399" s="418"/>
      <c r="CY399" s="418"/>
      <c r="CZ399" s="418"/>
    </row>
    <row r="400" s="362" customFormat="true" ht="57.75" hidden="false" customHeight="true" outlineLevel="0" collapsed="false">
      <c r="A400" s="419" t="s">
        <v>387</v>
      </c>
      <c r="B400" s="419"/>
      <c r="C400" s="419"/>
      <c r="D400" s="419"/>
      <c r="E400" s="419"/>
      <c r="F400" s="419"/>
      <c r="G400" s="419"/>
      <c r="H400" s="419" t="s">
        <v>38</v>
      </c>
      <c r="I400" s="419"/>
      <c r="J400" s="419"/>
      <c r="K400" s="419"/>
      <c r="L400" s="419"/>
      <c r="M400" s="419"/>
      <c r="N400" s="419"/>
      <c r="O400" s="419"/>
      <c r="P400" s="419"/>
      <c r="Q400" s="419"/>
      <c r="R400" s="419"/>
      <c r="S400" s="419"/>
      <c r="T400" s="419"/>
      <c r="U400" s="419"/>
      <c r="V400" s="419"/>
      <c r="W400" s="419"/>
      <c r="X400" s="419"/>
      <c r="Y400" s="419"/>
      <c r="Z400" s="419"/>
      <c r="AA400" s="419"/>
      <c r="AB400" s="419"/>
      <c r="AC400" s="419"/>
      <c r="AD400" s="419"/>
      <c r="AE400" s="419"/>
      <c r="AF400" s="419"/>
      <c r="AG400" s="419"/>
      <c r="AH400" s="419"/>
      <c r="AI400" s="419"/>
      <c r="AJ400" s="419"/>
      <c r="AK400" s="419"/>
      <c r="AL400" s="419"/>
      <c r="AM400" s="419"/>
      <c r="AN400" s="419"/>
      <c r="AO400" s="419"/>
      <c r="AP400" s="419"/>
      <c r="AQ400" s="419"/>
      <c r="AR400" s="419"/>
      <c r="AS400" s="419"/>
      <c r="AT400" s="419"/>
      <c r="AU400" s="419"/>
      <c r="AV400" s="419"/>
      <c r="AW400" s="419"/>
      <c r="AX400" s="419"/>
      <c r="AY400" s="419"/>
      <c r="AZ400" s="419"/>
      <c r="BA400" s="419"/>
      <c r="BB400" s="419"/>
      <c r="BC400" s="420" t="s">
        <v>592</v>
      </c>
      <c r="BD400" s="420"/>
      <c r="BE400" s="420"/>
      <c r="BF400" s="420"/>
      <c r="BG400" s="420"/>
      <c r="BH400" s="420"/>
      <c r="BI400" s="420"/>
      <c r="BJ400" s="420"/>
      <c r="BK400" s="420"/>
      <c r="BL400" s="420"/>
      <c r="BM400" s="420"/>
      <c r="BN400" s="420"/>
      <c r="BO400" s="420"/>
      <c r="BP400" s="420"/>
      <c r="BQ400" s="420"/>
      <c r="BR400" s="420"/>
      <c r="BS400" s="420" t="s">
        <v>593</v>
      </c>
      <c r="BT400" s="420"/>
      <c r="BU400" s="420"/>
      <c r="BV400" s="420"/>
      <c r="BW400" s="420"/>
      <c r="BX400" s="420"/>
      <c r="BY400" s="420"/>
      <c r="BZ400" s="420"/>
      <c r="CA400" s="420"/>
      <c r="CB400" s="420"/>
      <c r="CC400" s="420"/>
      <c r="CD400" s="420"/>
      <c r="CE400" s="420"/>
      <c r="CF400" s="420"/>
      <c r="CG400" s="420"/>
      <c r="CH400" s="420"/>
      <c r="CI400" s="420" t="s">
        <v>594</v>
      </c>
      <c r="CJ400" s="420"/>
      <c r="CK400" s="420"/>
      <c r="CL400" s="420"/>
      <c r="CM400" s="420"/>
      <c r="CN400" s="420"/>
      <c r="CO400" s="420"/>
      <c r="CP400" s="420"/>
      <c r="CQ400" s="420"/>
      <c r="CR400" s="420"/>
      <c r="CS400" s="420"/>
      <c r="CT400" s="420"/>
      <c r="CU400" s="420"/>
      <c r="CV400" s="420"/>
      <c r="CW400" s="420"/>
      <c r="CX400" s="420"/>
      <c r="CY400" s="420"/>
      <c r="CZ400" s="420"/>
    </row>
    <row r="401" s="362" customFormat="true" ht="15" hidden="false" customHeight="true" outlineLevel="0" collapsed="false">
      <c r="A401" s="421" t="n">
        <v>1</v>
      </c>
      <c r="B401" s="421"/>
      <c r="C401" s="421"/>
      <c r="D401" s="421"/>
      <c r="E401" s="421"/>
      <c r="F401" s="421"/>
      <c r="G401" s="421"/>
      <c r="H401" s="421" t="n">
        <v>2</v>
      </c>
      <c r="I401" s="421"/>
      <c r="J401" s="421"/>
      <c r="K401" s="421"/>
      <c r="L401" s="421"/>
      <c r="M401" s="421"/>
      <c r="N401" s="421"/>
      <c r="O401" s="421"/>
      <c r="P401" s="421"/>
      <c r="Q401" s="421"/>
      <c r="R401" s="421"/>
      <c r="S401" s="421"/>
      <c r="T401" s="421"/>
      <c r="U401" s="421"/>
      <c r="V401" s="421"/>
      <c r="W401" s="421"/>
      <c r="X401" s="421"/>
      <c r="Y401" s="421"/>
      <c r="Z401" s="421"/>
      <c r="AA401" s="421"/>
      <c r="AB401" s="421"/>
      <c r="AC401" s="421"/>
      <c r="AD401" s="421"/>
      <c r="AE401" s="421"/>
      <c r="AF401" s="421"/>
      <c r="AG401" s="421"/>
      <c r="AH401" s="421"/>
      <c r="AI401" s="421"/>
      <c r="AJ401" s="421"/>
      <c r="AK401" s="421"/>
      <c r="AL401" s="421"/>
      <c r="AM401" s="421"/>
      <c r="AN401" s="421"/>
      <c r="AO401" s="421"/>
      <c r="AP401" s="421"/>
      <c r="AQ401" s="421"/>
      <c r="AR401" s="421"/>
      <c r="AS401" s="421"/>
      <c r="AT401" s="421"/>
      <c r="AU401" s="421"/>
      <c r="AV401" s="421"/>
      <c r="AW401" s="421"/>
      <c r="AX401" s="421"/>
      <c r="AY401" s="421"/>
      <c r="AZ401" s="421"/>
      <c r="BA401" s="421"/>
      <c r="BB401" s="421"/>
      <c r="BC401" s="421" t="n">
        <v>3</v>
      </c>
      <c r="BD401" s="421"/>
      <c r="BE401" s="421"/>
      <c r="BF401" s="421"/>
      <c r="BG401" s="421"/>
      <c r="BH401" s="421"/>
      <c r="BI401" s="421"/>
      <c r="BJ401" s="421"/>
      <c r="BK401" s="421"/>
      <c r="BL401" s="421"/>
      <c r="BM401" s="421"/>
      <c r="BN401" s="421"/>
      <c r="BO401" s="421"/>
      <c r="BP401" s="421"/>
      <c r="BQ401" s="421"/>
      <c r="BR401" s="421"/>
      <c r="BS401" s="421" t="n">
        <v>4</v>
      </c>
      <c r="BT401" s="421"/>
      <c r="BU401" s="421"/>
      <c r="BV401" s="421"/>
      <c r="BW401" s="421"/>
      <c r="BX401" s="421"/>
      <c r="BY401" s="421"/>
      <c r="BZ401" s="421"/>
      <c r="CA401" s="421"/>
      <c r="CB401" s="421"/>
      <c r="CC401" s="421"/>
      <c r="CD401" s="421"/>
      <c r="CE401" s="421"/>
      <c r="CF401" s="421"/>
      <c r="CG401" s="421"/>
      <c r="CH401" s="421"/>
      <c r="CI401" s="421" t="n">
        <v>5</v>
      </c>
      <c r="CJ401" s="421"/>
      <c r="CK401" s="421"/>
      <c r="CL401" s="421"/>
      <c r="CM401" s="421"/>
      <c r="CN401" s="421"/>
      <c r="CO401" s="421"/>
      <c r="CP401" s="421"/>
      <c r="CQ401" s="421"/>
      <c r="CR401" s="421"/>
      <c r="CS401" s="421"/>
      <c r="CT401" s="421"/>
      <c r="CU401" s="421"/>
      <c r="CV401" s="421"/>
      <c r="CW401" s="421"/>
      <c r="CX401" s="421"/>
      <c r="CY401" s="421"/>
      <c r="CZ401" s="421"/>
    </row>
    <row r="402" s="362" customFormat="true" ht="12.75" hidden="false" customHeight="false" outlineLevel="0" collapsed="false">
      <c r="A402" s="388" t="s">
        <v>587</v>
      </c>
      <c r="B402" s="388"/>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88"/>
      <c r="AN402" s="388"/>
      <c r="AO402" s="388"/>
      <c r="AP402" s="388"/>
      <c r="AQ402" s="388"/>
      <c r="AR402" s="388"/>
      <c r="AS402" s="388"/>
      <c r="AT402" s="388"/>
      <c r="AU402" s="388"/>
      <c r="AV402" s="388"/>
      <c r="AW402" s="388"/>
      <c r="AX402" s="388"/>
      <c r="AY402" s="388"/>
      <c r="AZ402" s="388"/>
      <c r="BA402" s="388"/>
      <c r="BB402" s="388"/>
      <c r="BC402" s="388"/>
      <c r="BD402" s="388"/>
      <c r="BE402" s="388"/>
      <c r="BF402" s="388"/>
      <c r="BG402" s="388"/>
      <c r="BH402" s="388"/>
      <c r="BI402" s="388"/>
      <c r="BJ402" s="388"/>
      <c r="BK402" s="388"/>
      <c r="BL402" s="388"/>
      <c r="BM402" s="388"/>
      <c r="BN402" s="388"/>
      <c r="BO402" s="388"/>
      <c r="BP402" s="388"/>
      <c r="BQ402" s="388"/>
      <c r="BR402" s="388"/>
      <c r="BS402" s="388"/>
      <c r="BT402" s="388"/>
      <c r="BU402" s="388"/>
      <c r="BV402" s="388"/>
      <c r="BW402" s="388"/>
      <c r="BX402" s="388"/>
      <c r="BY402" s="388"/>
      <c r="BZ402" s="388"/>
      <c r="CA402" s="388"/>
      <c r="CB402" s="388"/>
      <c r="CC402" s="388"/>
      <c r="CD402" s="388"/>
      <c r="CE402" s="388"/>
      <c r="CF402" s="388"/>
      <c r="CG402" s="388"/>
      <c r="CH402" s="388"/>
      <c r="CI402" s="388"/>
      <c r="CJ402" s="388"/>
      <c r="CK402" s="388"/>
      <c r="CL402" s="388"/>
      <c r="CM402" s="388"/>
      <c r="CN402" s="388"/>
      <c r="CO402" s="388"/>
      <c r="CP402" s="388"/>
      <c r="CQ402" s="388"/>
      <c r="CR402" s="388"/>
      <c r="CS402" s="388"/>
      <c r="CT402" s="388"/>
      <c r="CU402" s="388"/>
      <c r="CV402" s="388"/>
      <c r="CW402" s="388"/>
      <c r="CX402" s="388"/>
      <c r="CY402" s="388"/>
      <c r="CZ402" s="388"/>
    </row>
    <row r="403" s="362" customFormat="true" ht="15" hidden="false" customHeight="true" outlineLevel="0" collapsed="false">
      <c r="A403" s="389" t="s">
        <v>154</v>
      </c>
      <c r="B403" s="389"/>
      <c r="C403" s="389"/>
      <c r="D403" s="389"/>
      <c r="E403" s="389"/>
      <c r="F403" s="389"/>
      <c r="G403" s="389"/>
      <c r="H403" s="422" t="s">
        <v>619</v>
      </c>
      <c r="I403" s="422"/>
      <c r="J403" s="422"/>
      <c r="K403" s="422"/>
      <c r="L403" s="422"/>
      <c r="M403" s="422"/>
      <c r="N403" s="422"/>
      <c r="O403" s="422"/>
      <c r="P403" s="422"/>
      <c r="Q403" s="422"/>
      <c r="R403" s="422"/>
      <c r="S403" s="422"/>
      <c r="T403" s="422"/>
      <c r="U403" s="422"/>
      <c r="V403" s="422"/>
      <c r="W403" s="422"/>
      <c r="X403" s="422"/>
      <c r="Y403" s="422"/>
      <c r="Z403" s="422"/>
      <c r="AA403" s="422"/>
      <c r="AB403" s="422"/>
      <c r="AC403" s="422"/>
      <c r="AD403" s="422"/>
      <c r="AE403" s="422"/>
      <c r="AF403" s="422"/>
      <c r="AG403" s="422"/>
      <c r="AH403" s="422"/>
      <c r="AI403" s="422"/>
      <c r="AJ403" s="422"/>
      <c r="AK403" s="422"/>
      <c r="AL403" s="422"/>
      <c r="AM403" s="422"/>
      <c r="AN403" s="422"/>
      <c r="AO403" s="422"/>
      <c r="AP403" s="422"/>
      <c r="AQ403" s="422"/>
      <c r="AR403" s="422"/>
      <c r="AS403" s="422"/>
      <c r="AT403" s="422"/>
      <c r="AU403" s="422"/>
      <c r="AV403" s="422"/>
      <c r="AW403" s="422"/>
      <c r="AX403" s="422"/>
      <c r="AY403" s="422"/>
      <c r="AZ403" s="422"/>
      <c r="BA403" s="422"/>
      <c r="BB403" s="422"/>
      <c r="BC403" s="399" t="n">
        <v>12</v>
      </c>
      <c r="BD403" s="399"/>
      <c r="BE403" s="399"/>
      <c r="BF403" s="399"/>
      <c r="BG403" s="399"/>
      <c r="BH403" s="399"/>
      <c r="BI403" s="399"/>
      <c r="BJ403" s="399"/>
      <c r="BK403" s="399"/>
      <c r="BL403" s="399"/>
      <c r="BM403" s="399"/>
      <c r="BN403" s="399"/>
      <c r="BO403" s="399"/>
      <c r="BP403" s="399"/>
      <c r="BQ403" s="399"/>
      <c r="BR403" s="399"/>
      <c r="BS403" s="394" t="n">
        <f aca="false">CI403/BC403</f>
        <v>10000</v>
      </c>
      <c r="BT403" s="394"/>
      <c r="BU403" s="394"/>
      <c r="BV403" s="394"/>
      <c r="BW403" s="394"/>
      <c r="BX403" s="394"/>
      <c r="BY403" s="394"/>
      <c r="BZ403" s="394"/>
      <c r="CA403" s="394"/>
      <c r="CB403" s="394"/>
      <c r="CC403" s="394"/>
      <c r="CD403" s="394"/>
      <c r="CE403" s="394"/>
      <c r="CF403" s="394"/>
      <c r="CG403" s="394"/>
      <c r="CH403" s="394"/>
      <c r="CI403" s="391" t="n">
        <v>120000</v>
      </c>
      <c r="CJ403" s="391"/>
      <c r="CK403" s="391"/>
      <c r="CL403" s="391"/>
      <c r="CM403" s="391"/>
      <c r="CN403" s="391"/>
      <c r="CO403" s="391"/>
      <c r="CP403" s="391"/>
      <c r="CQ403" s="391"/>
      <c r="CR403" s="391"/>
      <c r="CS403" s="391"/>
      <c r="CT403" s="391"/>
      <c r="CU403" s="391"/>
      <c r="CV403" s="391"/>
      <c r="CW403" s="391"/>
      <c r="CX403" s="391"/>
      <c r="CY403" s="391"/>
      <c r="CZ403" s="391"/>
    </row>
    <row r="404" s="426" customFormat="true" ht="15" hidden="false" customHeight="true" outlineLevel="0" collapsed="false">
      <c r="A404" s="423" t="s">
        <v>634</v>
      </c>
      <c r="B404" s="423"/>
      <c r="C404" s="423"/>
      <c r="D404" s="423"/>
      <c r="E404" s="423"/>
      <c r="F404" s="423"/>
      <c r="G404" s="423"/>
      <c r="H404" s="423"/>
      <c r="I404" s="423"/>
      <c r="J404" s="423"/>
      <c r="K404" s="423"/>
      <c r="L404" s="423"/>
      <c r="M404" s="423"/>
      <c r="N404" s="423"/>
      <c r="O404" s="423"/>
      <c r="P404" s="423"/>
      <c r="Q404" s="423"/>
      <c r="R404" s="423"/>
      <c r="S404" s="423"/>
      <c r="T404" s="423"/>
      <c r="U404" s="423"/>
      <c r="V404" s="423"/>
      <c r="W404" s="423"/>
      <c r="X404" s="423"/>
      <c r="Y404" s="423"/>
      <c r="Z404" s="423"/>
      <c r="AA404" s="423"/>
      <c r="AB404" s="423"/>
      <c r="AC404" s="423"/>
      <c r="AD404" s="423"/>
      <c r="AE404" s="423"/>
      <c r="AF404" s="423"/>
      <c r="AG404" s="423"/>
      <c r="AH404" s="423"/>
      <c r="AI404" s="423"/>
      <c r="AJ404" s="423"/>
      <c r="AK404" s="423"/>
      <c r="AL404" s="423"/>
      <c r="AM404" s="423"/>
      <c r="AN404" s="423"/>
      <c r="AO404" s="423"/>
      <c r="AP404" s="423"/>
      <c r="AQ404" s="423"/>
      <c r="AR404" s="423"/>
      <c r="AS404" s="423"/>
      <c r="AT404" s="423"/>
      <c r="AU404" s="423"/>
      <c r="AV404" s="423"/>
      <c r="AW404" s="423"/>
      <c r="AX404" s="423"/>
      <c r="AY404" s="423"/>
      <c r="AZ404" s="423"/>
      <c r="BA404" s="423"/>
      <c r="BB404" s="423"/>
      <c r="BC404" s="423"/>
      <c r="BD404" s="423"/>
      <c r="BE404" s="423"/>
      <c r="BF404" s="423"/>
      <c r="BG404" s="423"/>
      <c r="BH404" s="423"/>
      <c r="BI404" s="423"/>
      <c r="BJ404" s="423"/>
      <c r="BK404" s="423"/>
      <c r="BL404" s="423"/>
      <c r="BM404" s="423"/>
      <c r="BN404" s="423"/>
      <c r="BO404" s="423"/>
      <c r="BP404" s="423"/>
      <c r="BQ404" s="423"/>
      <c r="BR404" s="423"/>
      <c r="BS404" s="423"/>
      <c r="BT404" s="423"/>
      <c r="BU404" s="423"/>
      <c r="BV404" s="423"/>
      <c r="BW404" s="423"/>
      <c r="BX404" s="423"/>
      <c r="BY404" s="423"/>
      <c r="BZ404" s="423"/>
      <c r="CA404" s="423"/>
      <c r="CB404" s="423"/>
      <c r="CC404" s="423"/>
      <c r="CD404" s="423"/>
      <c r="CE404" s="423"/>
      <c r="CF404" s="423"/>
      <c r="CG404" s="423"/>
      <c r="CH404" s="423"/>
      <c r="CI404" s="424"/>
      <c r="CJ404" s="424"/>
      <c r="CK404" s="425" t="n">
        <f aca="false">CI401+CI402+CI403</f>
        <v>120005</v>
      </c>
      <c r="CL404" s="425"/>
      <c r="CM404" s="425"/>
      <c r="CN404" s="425"/>
      <c r="CO404" s="425"/>
      <c r="CP404" s="425"/>
      <c r="CQ404" s="425"/>
      <c r="CR404" s="425"/>
      <c r="CS404" s="425"/>
      <c r="CT404" s="425"/>
      <c r="CU404" s="425"/>
      <c r="CV404" s="425"/>
      <c r="CW404" s="425"/>
      <c r="CX404" s="425"/>
      <c r="CY404" s="425"/>
      <c r="CZ404" s="425"/>
    </row>
    <row r="405" s="362" customFormat="true" ht="15.75" hidden="false" customHeight="true" outlineLevel="0" collapsed="false">
      <c r="A405" s="257"/>
      <c r="B405" s="257"/>
      <c r="C405" s="257"/>
      <c r="D405" s="257"/>
      <c r="E405" s="257"/>
      <c r="F405" s="257"/>
      <c r="G405" s="257"/>
      <c r="H405" s="257"/>
      <c r="I405" s="257"/>
      <c r="J405" s="257"/>
      <c r="K405" s="257"/>
      <c r="L405" s="257"/>
      <c r="M405" s="257"/>
      <c r="N405" s="257"/>
      <c r="O405" s="257"/>
      <c r="P405" s="257"/>
      <c r="Q405" s="257"/>
      <c r="R405" s="257"/>
      <c r="S405" s="257"/>
      <c r="T405" s="257"/>
      <c r="U405" s="257"/>
      <c r="V405" s="257"/>
      <c r="W405" s="257"/>
      <c r="X405" s="257"/>
      <c r="Y405" s="257"/>
      <c r="Z405" s="257"/>
      <c r="AA405" s="257"/>
      <c r="AB405" s="257"/>
      <c r="AC405" s="257"/>
      <c r="AD405" s="257"/>
      <c r="AE405" s="257"/>
      <c r="AF405" s="257"/>
      <c r="AG405" s="257"/>
      <c r="AH405" s="257"/>
      <c r="AI405" s="257"/>
      <c r="AJ405" s="257"/>
      <c r="AK405" s="257"/>
      <c r="AL405" s="257"/>
      <c r="AM405" s="257"/>
      <c r="AN405" s="257"/>
      <c r="AO405" s="257"/>
      <c r="AP405" s="257"/>
      <c r="AQ405" s="257"/>
      <c r="AR405" s="257"/>
      <c r="AS405" s="257"/>
      <c r="AT405" s="257"/>
      <c r="AU405" s="257"/>
      <c r="AV405" s="257"/>
      <c r="AW405" s="257"/>
      <c r="AX405" s="257"/>
      <c r="AY405" s="257"/>
      <c r="AZ405" s="257"/>
      <c r="BA405" s="257"/>
      <c r="BB405" s="257"/>
      <c r="BC405" s="257"/>
      <c r="BD405" s="257"/>
      <c r="BE405" s="257"/>
      <c r="BF405" s="257"/>
      <c r="BG405" s="257"/>
      <c r="BH405" s="257"/>
      <c r="BI405" s="351" t="n">
        <v>2026</v>
      </c>
      <c r="BJ405" s="351"/>
      <c r="BK405" s="351"/>
      <c r="BL405" s="351"/>
      <c r="BM405" s="351"/>
      <c r="BN405" s="351"/>
      <c r="BO405" s="351"/>
      <c r="BP405" s="351"/>
      <c r="BQ405" s="351"/>
      <c r="BR405" s="257"/>
      <c r="BS405" s="257"/>
      <c r="BT405" s="257"/>
      <c r="BU405" s="257"/>
      <c r="BV405" s="257"/>
      <c r="BW405" s="257"/>
      <c r="BX405" s="257"/>
      <c r="BY405" s="257"/>
      <c r="BZ405" s="257"/>
      <c r="CA405" s="257"/>
      <c r="CB405" s="257"/>
      <c r="CC405" s="257"/>
      <c r="CD405" s="257"/>
      <c r="CE405" s="257"/>
      <c r="CF405" s="257"/>
      <c r="CG405" s="257"/>
      <c r="CH405" s="257"/>
      <c r="CI405" s="257"/>
      <c r="CJ405" s="257"/>
      <c r="CK405" s="257"/>
      <c r="CL405" s="257"/>
      <c r="CM405" s="257"/>
      <c r="CN405" s="257"/>
      <c r="CO405" s="257"/>
      <c r="CP405" s="257"/>
      <c r="CQ405" s="257"/>
      <c r="CR405" s="257"/>
      <c r="CS405" s="257"/>
      <c r="CT405" s="257"/>
      <c r="CU405" s="257"/>
      <c r="CV405" s="257"/>
      <c r="CW405" s="257"/>
      <c r="CX405" s="257"/>
      <c r="CY405" s="257"/>
      <c r="CZ405" s="257"/>
    </row>
    <row r="406" s="362" customFormat="true" ht="57" hidden="false" customHeight="true" outlineLevel="0" collapsed="false">
      <c r="A406" s="301" t="s">
        <v>387</v>
      </c>
      <c r="B406" s="301"/>
      <c r="C406" s="301"/>
      <c r="D406" s="301"/>
      <c r="E406" s="301"/>
      <c r="F406" s="301"/>
      <c r="G406" s="301"/>
      <c r="H406" s="301" t="s">
        <v>38</v>
      </c>
      <c r="I406" s="301"/>
      <c r="J406" s="301"/>
      <c r="K406" s="301"/>
      <c r="L406" s="301"/>
      <c r="M406" s="301"/>
      <c r="N406" s="301"/>
      <c r="O406" s="301"/>
      <c r="P406" s="301"/>
      <c r="Q406" s="301"/>
      <c r="R406" s="301"/>
      <c r="S406" s="301"/>
      <c r="T406" s="301"/>
      <c r="U406" s="301"/>
      <c r="V406" s="301"/>
      <c r="W406" s="301"/>
      <c r="X406" s="301"/>
      <c r="Y406" s="301"/>
      <c r="Z406" s="301"/>
      <c r="AA406" s="301"/>
      <c r="AB406" s="301"/>
      <c r="AC406" s="301"/>
      <c r="AD406" s="301"/>
      <c r="AE406" s="301"/>
      <c r="AF406" s="301"/>
      <c r="AG406" s="301"/>
      <c r="AH406" s="301"/>
      <c r="AI406" s="301"/>
      <c r="AJ406" s="301"/>
      <c r="AK406" s="301"/>
      <c r="AL406" s="301"/>
      <c r="AM406" s="301"/>
      <c r="AN406" s="301"/>
      <c r="AO406" s="301"/>
      <c r="AP406" s="301"/>
      <c r="AQ406" s="301"/>
      <c r="AR406" s="301"/>
      <c r="AS406" s="301"/>
      <c r="AT406" s="301"/>
      <c r="AU406" s="301"/>
      <c r="AV406" s="301"/>
      <c r="AW406" s="301"/>
      <c r="AX406" s="301"/>
      <c r="AY406" s="301"/>
      <c r="AZ406" s="301"/>
      <c r="BA406" s="301"/>
      <c r="BB406" s="301"/>
      <c r="BC406" s="352" t="s">
        <v>592</v>
      </c>
      <c r="BD406" s="352"/>
      <c r="BE406" s="352"/>
      <c r="BF406" s="352"/>
      <c r="BG406" s="352"/>
      <c r="BH406" s="352"/>
      <c r="BI406" s="352"/>
      <c r="BJ406" s="352"/>
      <c r="BK406" s="352"/>
      <c r="BL406" s="352"/>
      <c r="BM406" s="352"/>
      <c r="BN406" s="352"/>
      <c r="BO406" s="352"/>
      <c r="BP406" s="352"/>
      <c r="BQ406" s="352"/>
      <c r="BR406" s="352"/>
      <c r="BS406" s="352" t="s">
        <v>593</v>
      </c>
      <c r="BT406" s="352"/>
      <c r="BU406" s="352"/>
      <c r="BV406" s="352"/>
      <c r="BW406" s="352"/>
      <c r="BX406" s="352"/>
      <c r="BY406" s="352"/>
      <c r="BZ406" s="352"/>
      <c r="CA406" s="352"/>
      <c r="CB406" s="352"/>
      <c r="CC406" s="352"/>
      <c r="CD406" s="352"/>
      <c r="CE406" s="352"/>
      <c r="CF406" s="352"/>
      <c r="CG406" s="352"/>
      <c r="CH406" s="352"/>
      <c r="CI406" s="352" t="s">
        <v>594</v>
      </c>
      <c r="CJ406" s="352"/>
      <c r="CK406" s="352"/>
      <c r="CL406" s="352"/>
      <c r="CM406" s="352"/>
      <c r="CN406" s="352"/>
      <c r="CO406" s="352"/>
      <c r="CP406" s="352"/>
      <c r="CQ406" s="352"/>
      <c r="CR406" s="352"/>
      <c r="CS406" s="352"/>
      <c r="CT406" s="352"/>
      <c r="CU406" s="352"/>
      <c r="CV406" s="352"/>
      <c r="CW406" s="352"/>
      <c r="CX406" s="352"/>
      <c r="CY406" s="352"/>
      <c r="CZ406" s="352"/>
    </row>
    <row r="407" s="362" customFormat="true" ht="15.75" hidden="false" customHeight="true" outlineLevel="0" collapsed="false">
      <c r="A407" s="354" t="n">
        <v>1</v>
      </c>
      <c r="B407" s="354"/>
      <c r="C407" s="354"/>
      <c r="D407" s="354"/>
      <c r="E407" s="354"/>
      <c r="F407" s="354"/>
      <c r="G407" s="354"/>
      <c r="H407" s="354" t="n">
        <v>2</v>
      </c>
      <c r="I407" s="354"/>
      <c r="J407" s="354"/>
      <c r="K407" s="354"/>
      <c r="L407" s="354"/>
      <c r="M407" s="354"/>
      <c r="N407" s="354"/>
      <c r="O407" s="354"/>
      <c r="P407" s="354"/>
      <c r="Q407" s="354"/>
      <c r="R407" s="354"/>
      <c r="S407" s="354"/>
      <c r="T407" s="354"/>
      <c r="U407" s="354"/>
      <c r="V407" s="354"/>
      <c r="W407" s="354"/>
      <c r="X407" s="354"/>
      <c r="Y407" s="354"/>
      <c r="Z407" s="354"/>
      <c r="AA407" s="354"/>
      <c r="AB407" s="354"/>
      <c r="AC407" s="354"/>
      <c r="AD407" s="354"/>
      <c r="AE407" s="354"/>
      <c r="AF407" s="354"/>
      <c r="AG407" s="354"/>
      <c r="AH407" s="354"/>
      <c r="AI407" s="354"/>
      <c r="AJ407" s="354"/>
      <c r="AK407" s="354"/>
      <c r="AL407" s="354"/>
      <c r="AM407" s="354"/>
      <c r="AN407" s="354"/>
      <c r="AO407" s="354"/>
      <c r="AP407" s="354"/>
      <c r="AQ407" s="354"/>
      <c r="AR407" s="354"/>
      <c r="AS407" s="354"/>
      <c r="AT407" s="354"/>
      <c r="AU407" s="354"/>
      <c r="AV407" s="354"/>
      <c r="AW407" s="354"/>
      <c r="AX407" s="354"/>
      <c r="AY407" s="354"/>
      <c r="AZ407" s="354"/>
      <c r="BA407" s="354"/>
      <c r="BB407" s="354"/>
      <c r="BC407" s="354" t="n">
        <v>3</v>
      </c>
      <c r="BD407" s="354"/>
      <c r="BE407" s="354"/>
      <c r="BF407" s="354"/>
      <c r="BG407" s="354"/>
      <c r="BH407" s="354"/>
      <c r="BI407" s="354"/>
      <c r="BJ407" s="354"/>
      <c r="BK407" s="354"/>
      <c r="BL407" s="354"/>
      <c r="BM407" s="354"/>
      <c r="BN407" s="354"/>
      <c r="BO407" s="354"/>
      <c r="BP407" s="354"/>
      <c r="BQ407" s="354"/>
      <c r="BR407" s="354"/>
      <c r="BS407" s="354" t="n">
        <v>4</v>
      </c>
      <c r="BT407" s="354"/>
      <c r="BU407" s="354"/>
      <c r="BV407" s="354"/>
      <c r="BW407" s="354"/>
      <c r="BX407" s="354"/>
      <c r="BY407" s="354"/>
      <c r="BZ407" s="354"/>
      <c r="CA407" s="354"/>
      <c r="CB407" s="354"/>
      <c r="CC407" s="354"/>
      <c r="CD407" s="354"/>
      <c r="CE407" s="354"/>
      <c r="CF407" s="354"/>
      <c r="CG407" s="354"/>
      <c r="CH407" s="354"/>
      <c r="CI407" s="354" t="n">
        <v>5</v>
      </c>
      <c r="CJ407" s="354"/>
      <c r="CK407" s="354"/>
      <c r="CL407" s="354"/>
      <c r="CM407" s="354"/>
      <c r="CN407" s="354"/>
      <c r="CO407" s="354"/>
      <c r="CP407" s="354"/>
      <c r="CQ407" s="354"/>
      <c r="CR407" s="354"/>
      <c r="CS407" s="354"/>
      <c r="CT407" s="354"/>
      <c r="CU407" s="354"/>
      <c r="CV407" s="354"/>
      <c r="CW407" s="354"/>
      <c r="CX407" s="354"/>
      <c r="CY407" s="354"/>
      <c r="CZ407" s="354"/>
    </row>
    <row r="408" s="362" customFormat="true" ht="12.75" hidden="false" customHeight="false" outlineLevel="0" collapsed="false">
      <c r="A408" s="379" t="s">
        <v>511</v>
      </c>
      <c r="B408" s="379"/>
      <c r="C408" s="379"/>
      <c r="D408" s="379"/>
      <c r="E408" s="379"/>
      <c r="F408" s="379"/>
      <c r="G408" s="379"/>
      <c r="H408" s="379"/>
      <c r="I408" s="379"/>
      <c r="J408" s="379"/>
      <c r="K408" s="379"/>
      <c r="L408" s="379"/>
      <c r="M408" s="379"/>
      <c r="N408" s="379"/>
      <c r="O408" s="379"/>
      <c r="P408" s="379"/>
      <c r="Q408" s="379"/>
      <c r="R408" s="379"/>
      <c r="S408" s="379"/>
      <c r="T408" s="379"/>
      <c r="U408" s="379"/>
      <c r="V408" s="379"/>
      <c r="W408" s="379"/>
      <c r="X408" s="379"/>
      <c r="Y408" s="379"/>
      <c r="Z408" s="379"/>
      <c r="AA408" s="379"/>
      <c r="AB408" s="379"/>
      <c r="AC408" s="379"/>
      <c r="AD408" s="379"/>
      <c r="AE408" s="379"/>
      <c r="AF408" s="379"/>
      <c r="AG408" s="379"/>
      <c r="AH408" s="379"/>
      <c r="AI408" s="379"/>
      <c r="AJ408" s="379"/>
      <c r="AK408" s="379"/>
      <c r="AL408" s="379"/>
      <c r="AM408" s="379"/>
      <c r="AN408" s="379"/>
      <c r="AO408" s="379"/>
      <c r="AP408" s="379"/>
      <c r="AQ408" s="379"/>
      <c r="AR408" s="379"/>
      <c r="AS408" s="379"/>
      <c r="AT408" s="379"/>
      <c r="AU408" s="379"/>
      <c r="AV408" s="379"/>
      <c r="AW408" s="379"/>
      <c r="AX408" s="379"/>
      <c r="AY408" s="379"/>
      <c r="AZ408" s="379"/>
      <c r="BA408" s="379"/>
      <c r="BB408" s="379"/>
      <c r="BC408" s="379"/>
      <c r="BD408" s="379"/>
      <c r="BE408" s="379"/>
      <c r="BF408" s="379"/>
      <c r="BG408" s="379"/>
      <c r="BH408" s="379"/>
      <c r="BI408" s="379"/>
      <c r="BJ408" s="379"/>
      <c r="BK408" s="379"/>
      <c r="BL408" s="379"/>
      <c r="BM408" s="379"/>
      <c r="BN408" s="379"/>
      <c r="BO408" s="379"/>
      <c r="BP408" s="379"/>
      <c r="BQ408" s="379"/>
      <c r="BR408" s="379"/>
      <c r="BS408" s="379"/>
      <c r="BT408" s="379"/>
      <c r="BU408" s="379"/>
      <c r="BV408" s="379"/>
      <c r="BW408" s="379"/>
      <c r="BX408" s="379"/>
      <c r="BY408" s="379"/>
      <c r="BZ408" s="379"/>
      <c r="CA408" s="379"/>
      <c r="CB408" s="379"/>
      <c r="CC408" s="379"/>
      <c r="CD408" s="379"/>
      <c r="CE408" s="379"/>
      <c r="CF408" s="379"/>
      <c r="CG408" s="379"/>
      <c r="CH408" s="379"/>
      <c r="CI408" s="379"/>
      <c r="CJ408" s="379"/>
      <c r="CK408" s="379"/>
      <c r="CL408" s="379"/>
      <c r="CM408" s="379"/>
      <c r="CN408" s="379"/>
      <c r="CO408" s="379"/>
      <c r="CP408" s="379"/>
      <c r="CQ408" s="379"/>
      <c r="CR408" s="379"/>
      <c r="CS408" s="379"/>
      <c r="CT408" s="379"/>
      <c r="CU408" s="379"/>
      <c r="CV408" s="379"/>
      <c r="CW408" s="379"/>
      <c r="CX408" s="379"/>
      <c r="CY408" s="379"/>
      <c r="CZ408" s="379"/>
    </row>
    <row r="409" s="362" customFormat="true" ht="27.75" hidden="false" customHeight="true" outlineLevel="0" collapsed="false">
      <c r="A409" s="358" t="s">
        <v>154</v>
      </c>
      <c r="B409" s="358"/>
      <c r="C409" s="358"/>
      <c r="D409" s="358"/>
      <c r="E409" s="358"/>
      <c r="F409" s="358"/>
      <c r="G409" s="358"/>
      <c r="H409" s="121" t="s">
        <v>595</v>
      </c>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1"/>
      <c r="AY409" s="121"/>
      <c r="AZ409" s="121"/>
      <c r="BA409" s="121"/>
      <c r="BB409" s="121"/>
      <c r="BC409" s="360" t="n">
        <v>12</v>
      </c>
      <c r="BD409" s="360"/>
      <c r="BE409" s="360"/>
      <c r="BF409" s="360"/>
      <c r="BG409" s="360"/>
      <c r="BH409" s="360"/>
      <c r="BI409" s="360"/>
      <c r="BJ409" s="360"/>
      <c r="BK409" s="360"/>
      <c r="BL409" s="360"/>
      <c r="BM409" s="360"/>
      <c r="BN409" s="360"/>
      <c r="BO409" s="360"/>
      <c r="BP409" s="360"/>
      <c r="BQ409" s="360"/>
      <c r="BR409" s="360"/>
      <c r="BS409" s="361" t="n">
        <v>5500</v>
      </c>
      <c r="BT409" s="361"/>
      <c r="BU409" s="361"/>
      <c r="BV409" s="361"/>
      <c r="BW409" s="361"/>
      <c r="BX409" s="361"/>
      <c r="BY409" s="361"/>
      <c r="BZ409" s="361"/>
      <c r="CA409" s="361"/>
      <c r="CB409" s="361"/>
      <c r="CC409" s="361"/>
      <c r="CD409" s="361"/>
      <c r="CE409" s="361"/>
      <c r="CF409" s="361"/>
      <c r="CG409" s="361"/>
      <c r="CH409" s="361"/>
      <c r="CI409" s="361" t="n">
        <f aca="false">BC409*BS409</f>
        <v>66000</v>
      </c>
      <c r="CJ409" s="361"/>
      <c r="CK409" s="361"/>
      <c r="CL409" s="361"/>
      <c r="CM409" s="361"/>
      <c r="CN409" s="361"/>
      <c r="CO409" s="361"/>
      <c r="CP409" s="361"/>
      <c r="CQ409" s="361"/>
      <c r="CR409" s="361"/>
      <c r="CS409" s="361"/>
      <c r="CT409" s="361"/>
      <c r="CU409" s="361"/>
      <c r="CV409" s="361"/>
      <c r="CW409" s="361"/>
      <c r="CX409" s="361"/>
      <c r="CY409" s="361"/>
      <c r="CZ409" s="361"/>
    </row>
    <row r="410" s="362" customFormat="true" ht="25.5" hidden="false" customHeight="true" outlineLevel="0" collapsed="false">
      <c r="A410" s="358" t="s">
        <v>155</v>
      </c>
      <c r="B410" s="358"/>
      <c r="C410" s="358"/>
      <c r="D410" s="358"/>
      <c r="E410" s="358"/>
      <c r="F410" s="358"/>
      <c r="G410" s="358"/>
      <c r="H410" s="121" t="s">
        <v>596</v>
      </c>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360" t="n">
        <v>3</v>
      </c>
      <c r="BD410" s="360"/>
      <c r="BE410" s="360"/>
      <c r="BF410" s="360"/>
      <c r="BG410" s="360"/>
      <c r="BH410" s="360"/>
      <c r="BI410" s="360"/>
      <c r="BJ410" s="360"/>
      <c r="BK410" s="360"/>
      <c r="BL410" s="360"/>
      <c r="BM410" s="360"/>
      <c r="BN410" s="360"/>
      <c r="BO410" s="360"/>
      <c r="BP410" s="360"/>
      <c r="BQ410" s="360"/>
      <c r="BR410" s="360"/>
      <c r="BS410" s="361" t="n">
        <v>14000</v>
      </c>
      <c r="BT410" s="361"/>
      <c r="BU410" s="361"/>
      <c r="BV410" s="361"/>
      <c r="BW410" s="361"/>
      <c r="BX410" s="361"/>
      <c r="BY410" s="361"/>
      <c r="BZ410" s="361"/>
      <c r="CA410" s="361"/>
      <c r="CB410" s="361"/>
      <c r="CC410" s="361"/>
      <c r="CD410" s="361"/>
      <c r="CE410" s="361"/>
      <c r="CF410" s="361"/>
      <c r="CG410" s="361"/>
      <c r="CH410" s="361"/>
      <c r="CI410" s="361" t="n">
        <f aca="false">BC410*BS410</f>
        <v>42000</v>
      </c>
      <c r="CJ410" s="361"/>
      <c r="CK410" s="361"/>
      <c r="CL410" s="361"/>
      <c r="CM410" s="361"/>
      <c r="CN410" s="361"/>
      <c r="CO410" s="361"/>
      <c r="CP410" s="361"/>
      <c r="CQ410" s="361"/>
      <c r="CR410" s="361"/>
      <c r="CS410" s="361"/>
      <c r="CT410" s="361"/>
      <c r="CU410" s="361"/>
      <c r="CV410" s="361"/>
      <c r="CW410" s="361"/>
      <c r="CX410" s="361"/>
      <c r="CY410" s="361"/>
      <c r="CZ410" s="361"/>
    </row>
    <row r="411" s="362" customFormat="true" ht="12.75" hidden="false" customHeight="false" outlineLevel="0" collapsed="false">
      <c r="A411" s="358" t="s">
        <v>156</v>
      </c>
      <c r="B411" s="358"/>
      <c r="C411" s="358"/>
      <c r="D411" s="358"/>
      <c r="E411" s="358"/>
      <c r="F411" s="358"/>
      <c r="G411" s="358"/>
      <c r="H411" s="416" t="s">
        <v>597</v>
      </c>
      <c r="I411" s="416"/>
      <c r="J411" s="416"/>
      <c r="K411" s="416"/>
      <c r="L411" s="416"/>
      <c r="M411" s="416"/>
      <c r="N411" s="416"/>
      <c r="O411" s="416"/>
      <c r="P411" s="416"/>
      <c r="Q411" s="416"/>
      <c r="R411" s="416"/>
      <c r="S411" s="416"/>
      <c r="T411" s="416"/>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6"/>
      <c r="AY411" s="416"/>
      <c r="AZ411" s="416"/>
      <c r="BA411" s="416"/>
      <c r="BB411" s="416"/>
      <c r="BC411" s="360" t="n">
        <v>3</v>
      </c>
      <c r="BD411" s="360"/>
      <c r="BE411" s="360"/>
      <c r="BF411" s="360"/>
      <c r="BG411" s="360"/>
      <c r="BH411" s="360"/>
      <c r="BI411" s="360"/>
      <c r="BJ411" s="360"/>
      <c r="BK411" s="360"/>
      <c r="BL411" s="360"/>
      <c r="BM411" s="360"/>
      <c r="BN411" s="360"/>
      <c r="BO411" s="360"/>
      <c r="BP411" s="360"/>
      <c r="BQ411" s="360"/>
      <c r="BR411" s="360"/>
      <c r="BS411" s="361" t="n">
        <v>15000</v>
      </c>
      <c r="BT411" s="361"/>
      <c r="BU411" s="361"/>
      <c r="BV411" s="361"/>
      <c r="BW411" s="361"/>
      <c r="BX411" s="361"/>
      <c r="BY411" s="361"/>
      <c r="BZ411" s="361"/>
      <c r="CA411" s="361"/>
      <c r="CB411" s="361"/>
      <c r="CC411" s="361"/>
      <c r="CD411" s="361"/>
      <c r="CE411" s="361"/>
      <c r="CF411" s="361"/>
      <c r="CG411" s="361"/>
      <c r="CH411" s="361"/>
      <c r="CI411" s="361" t="n">
        <f aca="false">BC411*BS411</f>
        <v>45000</v>
      </c>
      <c r="CJ411" s="361"/>
      <c r="CK411" s="361"/>
      <c r="CL411" s="361"/>
      <c r="CM411" s="361"/>
      <c r="CN411" s="361"/>
      <c r="CO411" s="361"/>
      <c r="CP411" s="361"/>
      <c r="CQ411" s="361"/>
      <c r="CR411" s="361"/>
      <c r="CS411" s="361"/>
      <c r="CT411" s="361"/>
      <c r="CU411" s="361"/>
      <c r="CV411" s="361"/>
      <c r="CW411" s="361"/>
      <c r="CX411" s="361"/>
      <c r="CY411" s="361"/>
      <c r="CZ411" s="361"/>
    </row>
    <row r="412" s="362" customFormat="true" ht="12.75" hidden="false" customHeight="true" outlineLevel="0" collapsed="false">
      <c r="A412" s="358" t="s">
        <v>157</v>
      </c>
      <c r="B412" s="358"/>
      <c r="C412" s="358"/>
      <c r="D412" s="358"/>
      <c r="E412" s="358"/>
      <c r="F412" s="358"/>
      <c r="G412" s="358"/>
      <c r="H412" s="121" t="s">
        <v>598</v>
      </c>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1"/>
      <c r="AL412" s="121"/>
      <c r="AM412" s="121"/>
      <c r="AN412" s="121"/>
      <c r="AO412" s="121"/>
      <c r="AP412" s="121"/>
      <c r="AQ412" s="121"/>
      <c r="AR412" s="121"/>
      <c r="AS412" s="121"/>
      <c r="AT412" s="121"/>
      <c r="AU412" s="121"/>
      <c r="AV412" s="121"/>
      <c r="AW412" s="121"/>
      <c r="AX412" s="121"/>
      <c r="AY412" s="121"/>
      <c r="AZ412" s="121"/>
      <c r="BA412" s="121"/>
      <c r="BB412" s="121"/>
      <c r="BC412" s="360" t="n">
        <v>3</v>
      </c>
      <c r="BD412" s="360"/>
      <c r="BE412" s="360"/>
      <c r="BF412" s="360"/>
      <c r="BG412" s="360"/>
      <c r="BH412" s="360"/>
      <c r="BI412" s="360"/>
      <c r="BJ412" s="360"/>
      <c r="BK412" s="360"/>
      <c r="BL412" s="360"/>
      <c r="BM412" s="360"/>
      <c r="BN412" s="360"/>
      <c r="BO412" s="360"/>
      <c r="BP412" s="360"/>
      <c r="BQ412" s="360"/>
      <c r="BR412" s="360"/>
      <c r="BS412" s="361" t="n">
        <v>30000</v>
      </c>
      <c r="BT412" s="361"/>
      <c r="BU412" s="361"/>
      <c r="BV412" s="361"/>
      <c r="BW412" s="361"/>
      <c r="BX412" s="361"/>
      <c r="BY412" s="361"/>
      <c r="BZ412" s="361"/>
      <c r="CA412" s="361"/>
      <c r="CB412" s="361"/>
      <c r="CC412" s="361"/>
      <c r="CD412" s="361"/>
      <c r="CE412" s="361"/>
      <c r="CF412" s="361"/>
      <c r="CG412" s="361"/>
      <c r="CH412" s="361"/>
      <c r="CI412" s="361" t="n">
        <f aca="false">BC412*BS412</f>
        <v>90000</v>
      </c>
      <c r="CJ412" s="361"/>
      <c r="CK412" s="361"/>
      <c r="CL412" s="361"/>
      <c r="CM412" s="361"/>
      <c r="CN412" s="361"/>
      <c r="CO412" s="361"/>
      <c r="CP412" s="361"/>
      <c r="CQ412" s="361"/>
      <c r="CR412" s="361"/>
      <c r="CS412" s="361"/>
      <c r="CT412" s="361"/>
      <c r="CU412" s="361"/>
      <c r="CV412" s="361"/>
      <c r="CW412" s="361"/>
      <c r="CX412" s="361"/>
      <c r="CY412" s="361"/>
      <c r="CZ412" s="361"/>
    </row>
    <row r="413" s="244" customFormat="true" ht="25.5" hidden="false" customHeight="true" outlineLevel="0" collapsed="false">
      <c r="A413" s="358" t="s">
        <v>158</v>
      </c>
      <c r="B413" s="358"/>
      <c r="C413" s="358"/>
      <c r="D413" s="358"/>
      <c r="E413" s="358"/>
      <c r="F413" s="358"/>
      <c r="G413" s="358"/>
      <c r="H413" s="121" t="s">
        <v>599</v>
      </c>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1"/>
      <c r="AN413" s="121"/>
      <c r="AO413" s="121"/>
      <c r="AP413" s="121"/>
      <c r="AQ413" s="121"/>
      <c r="AR413" s="121"/>
      <c r="AS413" s="121"/>
      <c r="AT413" s="121"/>
      <c r="AU413" s="121"/>
      <c r="AV413" s="121"/>
      <c r="AW413" s="121"/>
      <c r="AX413" s="121"/>
      <c r="AY413" s="121"/>
      <c r="AZ413" s="121"/>
      <c r="BA413" s="121"/>
      <c r="BB413" s="121"/>
      <c r="BC413" s="360" t="n">
        <v>10</v>
      </c>
      <c r="BD413" s="360"/>
      <c r="BE413" s="360"/>
      <c r="BF413" s="360"/>
      <c r="BG413" s="360"/>
      <c r="BH413" s="360"/>
      <c r="BI413" s="360"/>
      <c r="BJ413" s="360"/>
      <c r="BK413" s="360"/>
      <c r="BL413" s="360"/>
      <c r="BM413" s="360"/>
      <c r="BN413" s="360"/>
      <c r="BO413" s="360"/>
      <c r="BP413" s="360"/>
      <c r="BQ413" s="360"/>
      <c r="BR413" s="360"/>
      <c r="BS413" s="361" t="n">
        <v>10000</v>
      </c>
      <c r="BT413" s="361"/>
      <c r="BU413" s="361"/>
      <c r="BV413" s="361"/>
      <c r="BW413" s="361"/>
      <c r="BX413" s="361"/>
      <c r="BY413" s="361"/>
      <c r="BZ413" s="361"/>
      <c r="CA413" s="361"/>
      <c r="CB413" s="361"/>
      <c r="CC413" s="361"/>
      <c r="CD413" s="361"/>
      <c r="CE413" s="361"/>
      <c r="CF413" s="361"/>
      <c r="CG413" s="361"/>
      <c r="CH413" s="361"/>
      <c r="CI413" s="361" t="n">
        <f aca="false">BC413*BS413</f>
        <v>100000</v>
      </c>
      <c r="CJ413" s="361"/>
      <c r="CK413" s="361"/>
      <c r="CL413" s="361"/>
      <c r="CM413" s="361"/>
      <c r="CN413" s="361"/>
      <c r="CO413" s="361"/>
      <c r="CP413" s="361"/>
      <c r="CQ413" s="361"/>
      <c r="CR413" s="361"/>
      <c r="CS413" s="361"/>
      <c r="CT413" s="361"/>
      <c r="CU413" s="361"/>
      <c r="CV413" s="361"/>
      <c r="CW413" s="361"/>
      <c r="CX413" s="361"/>
      <c r="CY413" s="361"/>
      <c r="CZ413" s="361"/>
    </row>
    <row r="414" s="353" customFormat="true" ht="18" hidden="false" customHeight="true" outlineLevel="0" collapsed="false">
      <c r="A414" s="358" t="s">
        <v>159</v>
      </c>
      <c r="B414" s="358"/>
      <c r="C414" s="358"/>
      <c r="D414" s="358"/>
      <c r="E414" s="358"/>
      <c r="F414" s="358"/>
      <c r="G414" s="358"/>
      <c r="H414" s="416" t="s">
        <v>600</v>
      </c>
      <c r="I414" s="416"/>
      <c r="J414" s="416"/>
      <c r="K414" s="416"/>
      <c r="L414" s="416"/>
      <c r="M414" s="416"/>
      <c r="N414" s="416"/>
      <c r="O414" s="416"/>
      <c r="P414" s="416"/>
      <c r="Q414" s="416"/>
      <c r="R414" s="416"/>
      <c r="S414" s="416"/>
      <c r="T414" s="416"/>
      <c r="U414" s="416"/>
      <c r="V414" s="416"/>
      <c r="W414" s="416"/>
      <c r="X414" s="416"/>
      <c r="Y414" s="416"/>
      <c r="Z414" s="416"/>
      <c r="AA414" s="416"/>
      <c r="AB414" s="416"/>
      <c r="AC414" s="416"/>
      <c r="AD414" s="416"/>
      <c r="AE414" s="416"/>
      <c r="AF414" s="416"/>
      <c r="AG414" s="416"/>
      <c r="AH414" s="416"/>
      <c r="AI414" s="416"/>
      <c r="AJ414" s="416"/>
      <c r="AK414" s="416"/>
      <c r="AL414" s="416"/>
      <c r="AM414" s="416"/>
      <c r="AN414" s="416"/>
      <c r="AO414" s="416"/>
      <c r="AP414" s="416"/>
      <c r="AQ414" s="416"/>
      <c r="AR414" s="416"/>
      <c r="AS414" s="416"/>
      <c r="AT414" s="416"/>
      <c r="AU414" s="416"/>
      <c r="AV414" s="416"/>
      <c r="AW414" s="416"/>
      <c r="AX414" s="416"/>
      <c r="AY414" s="416"/>
      <c r="AZ414" s="416"/>
      <c r="BA414" s="416"/>
      <c r="BB414" s="416"/>
      <c r="BC414" s="360" t="n">
        <v>12</v>
      </c>
      <c r="BD414" s="360"/>
      <c r="BE414" s="360"/>
      <c r="BF414" s="360"/>
      <c r="BG414" s="360"/>
      <c r="BH414" s="360"/>
      <c r="BI414" s="360"/>
      <c r="BJ414" s="360"/>
      <c r="BK414" s="360"/>
      <c r="BL414" s="360"/>
      <c r="BM414" s="360"/>
      <c r="BN414" s="360"/>
      <c r="BO414" s="360"/>
      <c r="BP414" s="360"/>
      <c r="BQ414" s="360"/>
      <c r="BR414" s="360"/>
      <c r="BS414" s="361" t="n">
        <v>5000</v>
      </c>
      <c r="BT414" s="361"/>
      <c r="BU414" s="361"/>
      <c r="BV414" s="361"/>
      <c r="BW414" s="361"/>
      <c r="BX414" s="361"/>
      <c r="BY414" s="361"/>
      <c r="BZ414" s="361"/>
      <c r="CA414" s="361"/>
      <c r="CB414" s="361"/>
      <c r="CC414" s="361"/>
      <c r="CD414" s="361"/>
      <c r="CE414" s="361"/>
      <c r="CF414" s="361"/>
      <c r="CG414" s="361"/>
      <c r="CH414" s="361"/>
      <c r="CI414" s="361" t="n">
        <f aca="false">BC414*BS414</f>
        <v>60000</v>
      </c>
      <c r="CJ414" s="361"/>
      <c r="CK414" s="361"/>
      <c r="CL414" s="361"/>
      <c r="CM414" s="361"/>
      <c r="CN414" s="361"/>
      <c r="CO414" s="361"/>
      <c r="CP414" s="361"/>
      <c r="CQ414" s="361"/>
      <c r="CR414" s="361"/>
      <c r="CS414" s="361"/>
      <c r="CT414" s="361"/>
      <c r="CU414" s="361"/>
      <c r="CV414" s="361"/>
      <c r="CW414" s="361"/>
      <c r="CX414" s="361"/>
      <c r="CY414" s="361"/>
      <c r="CZ414" s="361"/>
    </row>
    <row r="415" s="355" customFormat="true" ht="24" hidden="false" customHeight="true" outlineLevel="0" collapsed="false">
      <c r="A415" s="358" t="s">
        <v>160</v>
      </c>
      <c r="B415" s="358"/>
      <c r="C415" s="358"/>
      <c r="D415" s="358"/>
      <c r="E415" s="358"/>
      <c r="F415" s="358"/>
      <c r="G415" s="358"/>
      <c r="H415" s="121" t="s">
        <v>601</v>
      </c>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1"/>
      <c r="AY415" s="121"/>
      <c r="AZ415" s="121"/>
      <c r="BA415" s="121"/>
      <c r="BB415" s="121"/>
      <c r="BC415" s="360" t="n">
        <v>3</v>
      </c>
      <c r="BD415" s="360"/>
      <c r="BE415" s="360"/>
      <c r="BF415" s="360"/>
      <c r="BG415" s="360"/>
      <c r="BH415" s="360"/>
      <c r="BI415" s="360"/>
      <c r="BJ415" s="360"/>
      <c r="BK415" s="360"/>
      <c r="BL415" s="360"/>
      <c r="BM415" s="360"/>
      <c r="BN415" s="360"/>
      <c r="BO415" s="360"/>
      <c r="BP415" s="360"/>
      <c r="BQ415" s="360"/>
      <c r="BR415" s="360"/>
      <c r="BS415" s="361" t="n">
        <v>30000</v>
      </c>
      <c r="BT415" s="361"/>
      <c r="BU415" s="361"/>
      <c r="BV415" s="361"/>
      <c r="BW415" s="361"/>
      <c r="BX415" s="361"/>
      <c r="BY415" s="361"/>
      <c r="BZ415" s="361"/>
      <c r="CA415" s="361"/>
      <c r="CB415" s="361"/>
      <c r="CC415" s="361"/>
      <c r="CD415" s="361"/>
      <c r="CE415" s="361"/>
      <c r="CF415" s="361"/>
      <c r="CG415" s="361"/>
      <c r="CH415" s="361"/>
      <c r="CI415" s="361" t="n">
        <f aca="false">BC415*BS415</f>
        <v>90000</v>
      </c>
      <c r="CJ415" s="361"/>
      <c r="CK415" s="361"/>
      <c r="CL415" s="361"/>
      <c r="CM415" s="361"/>
      <c r="CN415" s="361"/>
      <c r="CO415" s="361"/>
      <c r="CP415" s="361"/>
      <c r="CQ415" s="361"/>
      <c r="CR415" s="361"/>
      <c r="CS415" s="361"/>
      <c r="CT415" s="361"/>
      <c r="CU415" s="361"/>
      <c r="CV415" s="361"/>
      <c r="CW415" s="361"/>
      <c r="CX415" s="361"/>
      <c r="CY415" s="361"/>
      <c r="CZ415" s="361"/>
    </row>
    <row r="416" s="362" customFormat="true" ht="12.75" hidden="false" customHeight="true" outlineLevel="0" collapsed="false">
      <c r="A416" s="358" t="s">
        <v>161</v>
      </c>
      <c r="B416" s="358"/>
      <c r="C416" s="358"/>
      <c r="D416" s="358"/>
      <c r="E416" s="358"/>
      <c r="F416" s="358"/>
      <c r="G416" s="358"/>
      <c r="H416" s="121" t="s">
        <v>602</v>
      </c>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1"/>
      <c r="AN416" s="121"/>
      <c r="AO416" s="121"/>
      <c r="AP416" s="121"/>
      <c r="AQ416" s="121"/>
      <c r="AR416" s="121"/>
      <c r="AS416" s="121"/>
      <c r="AT416" s="121"/>
      <c r="AU416" s="121"/>
      <c r="AV416" s="121"/>
      <c r="AW416" s="121"/>
      <c r="AX416" s="121"/>
      <c r="AY416" s="121"/>
      <c r="AZ416" s="121"/>
      <c r="BA416" s="121"/>
      <c r="BB416" s="121"/>
      <c r="BC416" s="360" t="n">
        <v>12</v>
      </c>
      <c r="BD416" s="360"/>
      <c r="BE416" s="360"/>
      <c r="BF416" s="360"/>
      <c r="BG416" s="360"/>
      <c r="BH416" s="360"/>
      <c r="BI416" s="360"/>
      <c r="BJ416" s="360"/>
      <c r="BK416" s="360"/>
      <c r="BL416" s="360"/>
      <c r="BM416" s="360"/>
      <c r="BN416" s="360"/>
      <c r="BO416" s="360"/>
      <c r="BP416" s="360"/>
      <c r="BQ416" s="360"/>
      <c r="BR416" s="360"/>
      <c r="BS416" s="361" t="n">
        <v>10000</v>
      </c>
      <c r="BT416" s="361"/>
      <c r="BU416" s="361"/>
      <c r="BV416" s="361"/>
      <c r="BW416" s="361"/>
      <c r="BX416" s="361"/>
      <c r="BY416" s="361"/>
      <c r="BZ416" s="361"/>
      <c r="CA416" s="361"/>
      <c r="CB416" s="361"/>
      <c r="CC416" s="361"/>
      <c r="CD416" s="361"/>
      <c r="CE416" s="361"/>
      <c r="CF416" s="361"/>
      <c r="CG416" s="361"/>
      <c r="CH416" s="361"/>
      <c r="CI416" s="361" t="n">
        <f aca="false">BC416*BS416</f>
        <v>120000</v>
      </c>
      <c r="CJ416" s="361"/>
      <c r="CK416" s="361"/>
      <c r="CL416" s="361"/>
      <c r="CM416" s="361"/>
      <c r="CN416" s="361"/>
      <c r="CO416" s="361"/>
      <c r="CP416" s="361"/>
      <c r="CQ416" s="361"/>
      <c r="CR416" s="361"/>
      <c r="CS416" s="361"/>
      <c r="CT416" s="361"/>
      <c r="CU416" s="361"/>
      <c r="CV416" s="361"/>
      <c r="CW416" s="361"/>
      <c r="CX416" s="361"/>
      <c r="CY416" s="361"/>
      <c r="CZ416" s="361"/>
    </row>
    <row r="417" s="362" customFormat="true" ht="15" hidden="false" customHeight="true" outlineLevel="0" collapsed="false">
      <c r="A417" s="358" t="s">
        <v>162</v>
      </c>
      <c r="B417" s="358"/>
      <c r="C417" s="358"/>
      <c r="D417" s="358"/>
      <c r="E417" s="358"/>
      <c r="F417" s="358"/>
      <c r="G417" s="358"/>
      <c r="H417" s="121" t="s">
        <v>603</v>
      </c>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1"/>
      <c r="AN417" s="121"/>
      <c r="AO417" s="121"/>
      <c r="AP417" s="121"/>
      <c r="AQ417" s="121"/>
      <c r="AR417" s="121"/>
      <c r="AS417" s="121"/>
      <c r="AT417" s="121"/>
      <c r="AU417" s="121"/>
      <c r="AV417" s="121"/>
      <c r="AW417" s="121"/>
      <c r="AX417" s="121"/>
      <c r="AY417" s="121"/>
      <c r="AZ417" s="121"/>
      <c r="BA417" s="121"/>
      <c r="BB417" s="121"/>
      <c r="BC417" s="360" t="n">
        <v>4</v>
      </c>
      <c r="BD417" s="360"/>
      <c r="BE417" s="360"/>
      <c r="BF417" s="360"/>
      <c r="BG417" s="360"/>
      <c r="BH417" s="360"/>
      <c r="BI417" s="360"/>
      <c r="BJ417" s="360"/>
      <c r="BK417" s="360"/>
      <c r="BL417" s="360"/>
      <c r="BM417" s="360"/>
      <c r="BN417" s="360"/>
      <c r="BO417" s="360"/>
      <c r="BP417" s="360"/>
      <c r="BQ417" s="360"/>
      <c r="BR417" s="360"/>
      <c r="BS417" s="361" t="n">
        <v>7000</v>
      </c>
      <c r="BT417" s="361"/>
      <c r="BU417" s="361"/>
      <c r="BV417" s="361"/>
      <c r="BW417" s="361"/>
      <c r="BX417" s="361"/>
      <c r="BY417" s="361"/>
      <c r="BZ417" s="361"/>
      <c r="CA417" s="361"/>
      <c r="CB417" s="361"/>
      <c r="CC417" s="361"/>
      <c r="CD417" s="361"/>
      <c r="CE417" s="361"/>
      <c r="CF417" s="361"/>
      <c r="CG417" s="361"/>
      <c r="CH417" s="361"/>
      <c r="CI417" s="361" t="n">
        <f aca="false">BC417*BS417</f>
        <v>28000</v>
      </c>
      <c r="CJ417" s="361"/>
      <c r="CK417" s="361"/>
      <c r="CL417" s="361"/>
      <c r="CM417" s="361"/>
      <c r="CN417" s="361"/>
      <c r="CO417" s="361"/>
      <c r="CP417" s="361"/>
      <c r="CQ417" s="361"/>
      <c r="CR417" s="361"/>
      <c r="CS417" s="361"/>
      <c r="CT417" s="361"/>
      <c r="CU417" s="361"/>
      <c r="CV417" s="361"/>
      <c r="CW417" s="361"/>
      <c r="CX417" s="361"/>
      <c r="CY417" s="361"/>
      <c r="CZ417" s="361"/>
    </row>
    <row r="418" s="362" customFormat="true" ht="15" hidden="false" customHeight="true" outlineLevel="0" collapsed="false">
      <c r="A418" s="358" t="s">
        <v>604</v>
      </c>
      <c r="B418" s="358"/>
      <c r="C418" s="358"/>
      <c r="D418" s="358"/>
      <c r="E418" s="358"/>
      <c r="F418" s="358"/>
      <c r="G418" s="358"/>
      <c r="H418" s="121" t="s">
        <v>605</v>
      </c>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1"/>
      <c r="AL418" s="121"/>
      <c r="AM418" s="121"/>
      <c r="AN418" s="121"/>
      <c r="AO418" s="121"/>
      <c r="AP418" s="121"/>
      <c r="AQ418" s="121"/>
      <c r="AR418" s="121"/>
      <c r="AS418" s="121"/>
      <c r="AT418" s="121"/>
      <c r="AU418" s="121"/>
      <c r="AV418" s="121"/>
      <c r="AW418" s="121"/>
      <c r="AX418" s="121"/>
      <c r="AY418" s="121"/>
      <c r="AZ418" s="121"/>
      <c r="BA418" s="121"/>
      <c r="BB418" s="121"/>
      <c r="BC418" s="360" t="n">
        <v>3</v>
      </c>
      <c r="BD418" s="360"/>
      <c r="BE418" s="360"/>
      <c r="BF418" s="360"/>
      <c r="BG418" s="360"/>
      <c r="BH418" s="360"/>
      <c r="BI418" s="360"/>
      <c r="BJ418" s="360"/>
      <c r="BK418" s="360"/>
      <c r="BL418" s="360"/>
      <c r="BM418" s="360"/>
      <c r="BN418" s="360"/>
      <c r="BO418" s="360"/>
      <c r="BP418" s="360"/>
      <c r="BQ418" s="360"/>
      <c r="BR418" s="360"/>
      <c r="BS418" s="361" t="n">
        <v>1000</v>
      </c>
      <c r="BT418" s="361"/>
      <c r="BU418" s="361"/>
      <c r="BV418" s="361"/>
      <c r="BW418" s="361"/>
      <c r="BX418" s="361"/>
      <c r="BY418" s="361"/>
      <c r="BZ418" s="361"/>
      <c r="CA418" s="361"/>
      <c r="CB418" s="361"/>
      <c r="CC418" s="361"/>
      <c r="CD418" s="361"/>
      <c r="CE418" s="361"/>
      <c r="CF418" s="361"/>
      <c r="CG418" s="361"/>
      <c r="CH418" s="361"/>
      <c r="CI418" s="361" t="n">
        <f aca="false">BC418*BS418</f>
        <v>3000</v>
      </c>
      <c r="CJ418" s="361"/>
      <c r="CK418" s="361"/>
      <c r="CL418" s="361"/>
      <c r="CM418" s="361"/>
      <c r="CN418" s="361"/>
      <c r="CO418" s="361"/>
      <c r="CP418" s="361"/>
      <c r="CQ418" s="361"/>
      <c r="CR418" s="361"/>
      <c r="CS418" s="361"/>
      <c r="CT418" s="361"/>
      <c r="CU418" s="361"/>
      <c r="CV418" s="361"/>
      <c r="CW418" s="361"/>
      <c r="CX418" s="361"/>
      <c r="CY418" s="361"/>
      <c r="CZ418" s="361"/>
    </row>
    <row r="419" s="362" customFormat="true" ht="15" hidden="false" customHeight="true" outlineLevel="0" collapsed="false">
      <c r="A419" s="358" t="s">
        <v>606</v>
      </c>
      <c r="B419" s="358"/>
      <c r="C419" s="358"/>
      <c r="D419" s="358"/>
      <c r="E419" s="358"/>
      <c r="F419" s="358"/>
      <c r="G419" s="358"/>
      <c r="H419" s="121" t="s">
        <v>607</v>
      </c>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1"/>
      <c r="AL419" s="121"/>
      <c r="AM419" s="121"/>
      <c r="AN419" s="121"/>
      <c r="AO419" s="121"/>
      <c r="AP419" s="121"/>
      <c r="AQ419" s="121"/>
      <c r="AR419" s="121"/>
      <c r="AS419" s="121"/>
      <c r="AT419" s="121"/>
      <c r="AU419" s="121"/>
      <c r="AV419" s="121"/>
      <c r="AW419" s="121"/>
      <c r="AX419" s="121"/>
      <c r="AY419" s="121"/>
      <c r="AZ419" s="121"/>
      <c r="BA419" s="121"/>
      <c r="BB419" s="121"/>
      <c r="BC419" s="360" t="n">
        <v>12</v>
      </c>
      <c r="BD419" s="360"/>
      <c r="BE419" s="360"/>
      <c r="BF419" s="360"/>
      <c r="BG419" s="360"/>
      <c r="BH419" s="360"/>
      <c r="BI419" s="360"/>
      <c r="BJ419" s="360"/>
      <c r="BK419" s="360"/>
      <c r="BL419" s="360"/>
      <c r="BM419" s="360"/>
      <c r="BN419" s="360"/>
      <c r="BO419" s="360"/>
      <c r="BP419" s="360"/>
      <c r="BQ419" s="360"/>
      <c r="BR419" s="360"/>
      <c r="BS419" s="361" t="n">
        <v>4000</v>
      </c>
      <c r="BT419" s="361"/>
      <c r="BU419" s="361"/>
      <c r="BV419" s="361"/>
      <c r="BW419" s="361"/>
      <c r="BX419" s="361"/>
      <c r="BY419" s="361"/>
      <c r="BZ419" s="361"/>
      <c r="CA419" s="361"/>
      <c r="CB419" s="361"/>
      <c r="CC419" s="361"/>
      <c r="CD419" s="361"/>
      <c r="CE419" s="361"/>
      <c r="CF419" s="361"/>
      <c r="CG419" s="361"/>
      <c r="CH419" s="361"/>
      <c r="CI419" s="361" t="n">
        <f aca="false">BC419*BS419</f>
        <v>48000</v>
      </c>
      <c r="CJ419" s="361"/>
      <c r="CK419" s="361"/>
      <c r="CL419" s="361"/>
      <c r="CM419" s="361"/>
      <c r="CN419" s="361"/>
      <c r="CO419" s="361"/>
      <c r="CP419" s="361"/>
      <c r="CQ419" s="361"/>
      <c r="CR419" s="361"/>
      <c r="CS419" s="361"/>
      <c r="CT419" s="361"/>
      <c r="CU419" s="361"/>
      <c r="CV419" s="361"/>
      <c r="CW419" s="361"/>
      <c r="CX419" s="361"/>
      <c r="CY419" s="361"/>
      <c r="CZ419" s="361"/>
    </row>
    <row r="420" s="362" customFormat="true" ht="15" hidden="false" customHeight="true" outlineLevel="0" collapsed="false">
      <c r="A420" s="358" t="s">
        <v>608</v>
      </c>
      <c r="B420" s="358"/>
      <c r="C420" s="358"/>
      <c r="D420" s="358"/>
      <c r="E420" s="358"/>
      <c r="F420" s="358"/>
      <c r="G420" s="358"/>
      <c r="H420" s="416" t="s">
        <v>609</v>
      </c>
      <c r="I420" s="416"/>
      <c r="J420" s="416"/>
      <c r="K420" s="416"/>
      <c r="L420" s="416"/>
      <c r="M420" s="416"/>
      <c r="N420" s="416"/>
      <c r="O420" s="416"/>
      <c r="P420" s="416"/>
      <c r="Q420" s="416"/>
      <c r="R420" s="416"/>
      <c r="S420" s="416"/>
      <c r="T420" s="416"/>
      <c r="U420" s="416"/>
      <c r="V420" s="416"/>
      <c r="W420" s="416"/>
      <c r="X420" s="416"/>
      <c r="Y420" s="416"/>
      <c r="Z420" s="416"/>
      <c r="AA420" s="416"/>
      <c r="AB420" s="416"/>
      <c r="AC420" s="416"/>
      <c r="AD420" s="416"/>
      <c r="AE420" s="416"/>
      <c r="AF420" s="416"/>
      <c r="AG420" s="416"/>
      <c r="AH420" s="416"/>
      <c r="AI420" s="416"/>
      <c r="AJ420" s="416"/>
      <c r="AK420" s="416"/>
      <c r="AL420" s="416"/>
      <c r="AM420" s="416"/>
      <c r="AN420" s="416"/>
      <c r="AO420" s="416"/>
      <c r="AP420" s="416"/>
      <c r="AQ420" s="416"/>
      <c r="AR420" s="416"/>
      <c r="AS420" s="416"/>
      <c r="AT420" s="416"/>
      <c r="AU420" s="416"/>
      <c r="AV420" s="416"/>
      <c r="AW420" s="416"/>
      <c r="AX420" s="416"/>
      <c r="AY420" s="416"/>
      <c r="AZ420" s="416"/>
      <c r="BA420" s="416"/>
      <c r="BB420" s="416"/>
      <c r="BC420" s="360" t="n">
        <v>4</v>
      </c>
      <c r="BD420" s="360"/>
      <c r="BE420" s="360"/>
      <c r="BF420" s="360"/>
      <c r="BG420" s="360"/>
      <c r="BH420" s="360"/>
      <c r="BI420" s="360"/>
      <c r="BJ420" s="360"/>
      <c r="BK420" s="360"/>
      <c r="BL420" s="360"/>
      <c r="BM420" s="360"/>
      <c r="BN420" s="360"/>
      <c r="BO420" s="360"/>
      <c r="BP420" s="360"/>
      <c r="BQ420" s="360"/>
      <c r="BR420" s="360"/>
      <c r="BS420" s="361" t="n">
        <v>25000</v>
      </c>
      <c r="BT420" s="361"/>
      <c r="BU420" s="361"/>
      <c r="BV420" s="361"/>
      <c r="BW420" s="361"/>
      <c r="BX420" s="361"/>
      <c r="BY420" s="361"/>
      <c r="BZ420" s="361"/>
      <c r="CA420" s="361"/>
      <c r="CB420" s="361"/>
      <c r="CC420" s="361"/>
      <c r="CD420" s="361"/>
      <c r="CE420" s="361"/>
      <c r="CF420" s="361"/>
      <c r="CG420" s="361"/>
      <c r="CH420" s="361"/>
      <c r="CI420" s="361" t="n">
        <f aca="false">BC420*BS420</f>
        <v>100000</v>
      </c>
      <c r="CJ420" s="361"/>
      <c r="CK420" s="361"/>
      <c r="CL420" s="361"/>
      <c r="CM420" s="361"/>
      <c r="CN420" s="361"/>
      <c r="CO420" s="361"/>
      <c r="CP420" s="361"/>
      <c r="CQ420" s="361"/>
      <c r="CR420" s="361"/>
      <c r="CS420" s="361"/>
      <c r="CT420" s="361"/>
      <c r="CU420" s="361"/>
      <c r="CV420" s="361"/>
      <c r="CW420" s="361"/>
      <c r="CX420" s="361"/>
      <c r="CY420" s="361"/>
      <c r="CZ420" s="361"/>
    </row>
    <row r="421" s="362" customFormat="true" ht="15.75" hidden="false" customHeight="true" outlineLevel="0" collapsed="false">
      <c r="A421" s="358" t="s">
        <v>610</v>
      </c>
      <c r="B421" s="358"/>
      <c r="C421" s="358"/>
      <c r="D421" s="358"/>
      <c r="E421" s="358"/>
      <c r="F421" s="358"/>
      <c r="G421" s="358"/>
      <c r="H421" s="121" t="s">
        <v>611</v>
      </c>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1"/>
      <c r="AL421" s="121"/>
      <c r="AM421" s="121"/>
      <c r="AN421" s="121"/>
      <c r="AO421" s="121"/>
      <c r="AP421" s="121"/>
      <c r="AQ421" s="121"/>
      <c r="AR421" s="121"/>
      <c r="AS421" s="121"/>
      <c r="AT421" s="121"/>
      <c r="AU421" s="121"/>
      <c r="AV421" s="121"/>
      <c r="AW421" s="121"/>
      <c r="AX421" s="121"/>
      <c r="AY421" s="121"/>
      <c r="AZ421" s="121"/>
      <c r="BA421" s="121"/>
      <c r="BB421" s="121"/>
      <c r="BC421" s="360" t="n">
        <v>1</v>
      </c>
      <c r="BD421" s="360"/>
      <c r="BE421" s="360"/>
      <c r="BF421" s="360"/>
      <c r="BG421" s="360"/>
      <c r="BH421" s="360"/>
      <c r="BI421" s="360"/>
      <c r="BJ421" s="360"/>
      <c r="BK421" s="360"/>
      <c r="BL421" s="360"/>
      <c r="BM421" s="360"/>
      <c r="BN421" s="360"/>
      <c r="BO421" s="360"/>
      <c r="BP421" s="360"/>
      <c r="BQ421" s="360"/>
      <c r="BR421" s="360"/>
      <c r="BS421" s="361" t="n">
        <v>25000</v>
      </c>
      <c r="BT421" s="361"/>
      <c r="BU421" s="361"/>
      <c r="BV421" s="361"/>
      <c r="BW421" s="361"/>
      <c r="BX421" s="361"/>
      <c r="BY421" s="361"/>
      <c r="BZ421" s="361"/>
      <c r="CA421" s="361"/>
      <c r="CB421" s="361"/>
      <c r="CC421" s="361"/>
      <c r="CD421" s="361"/>
      <c r="CE421" s="361"/>
      <c r="CF421" s="361"/>
      <c r="CG421" s="361"/>
      <c r="CH421" s="361"/>
      <c r="CI421" s="361" t="n">
        <f aca="false">BC421*BS421</f>
        <v>25000</v>
      </c>
      <c r="CJ421" s="361"/>
      <c r="CK421" s="361"/>
      <c r="CL421" s="361"/>
      <c r="CM421" s="361"/>
      <c r="CN421" s="361"/>
      <c r="CO421" s="361"/>
      <c r="CP421" s="361"/>
      <c r="CQ421" s="361"/>
      <c r="CR421" s="361"/>
      <c r="CS421" s="361"/>
      <c r="CT421" s="361"/>
      <c r="CU421" s="361"/>
      <c r="CV421" s="361"/>
      <c r="CW421" s="361"/>
      <c r="CX421" s="361"/>
      <c r="CY421" s="361"/>
      <c r="CZ421" s="361"/>
    </row>
    <row r="422" s="362" customFormat="true" ht="17.25" hidden="false" customHeight="true" outlineLevel="0" collapsed="false">
      <c r="A422" s="358" t="s">
        <v>612</v>
      </c>
      <c r="B422" s="358"/>
      <c r="C422" s="358"/>
      <c r="D422" s="358"/>
      <c r="E422" s="358"/>
      <c r="F422" s="358"/>
      <c r="G422" s="358"/>
      <c r="H422" s="416" t="s">
        <v>613</v>
      </c>
      <c r="I422" s="416"/>
      <c r="J422" s="416"/>
      <c r="K422" s="416"/>
      <c r="L422" s="416"/>
      <c r="M422" s="416"/>
      <c r="N422" s="416"/>
      <c r="O422" s="416"/>
      <c r="P422" s="416"/>
      <c r="Q422" s="416"/>
      <c r="R422" s="416"/>
      <c r="S422" s="416"/>
      <c r="T422" s="416"/>
      <c r="U422" s="416"/>
      <c r="V422" s="416"/>
      <c r="W422" s="416"/>
      <c r="X422" s="416"/>
      <c r="Y422" s="416"/>
      <c r="Z422" s="416"/>
      <c r="AA422" s="416"/>
      <c r="AB422" s="416"/>
      <c r="AC422" s="416"/>
      <c r="AD422" s="416"/>
      <c r="AE422" s="416"/>
      <c r="AF422" s="416"/>
      <c r="AG422" s="416"/>
      <c r="AH422" s="416"/>
      <c r="AI422" s="416"/>
      <c r="AJ422" s="416"/>
      <c r="AK422" s="416"/>
      <c r="AL422" s="416"/>
      <c r="AM422" s="416"/>
      <c r="AN422" s="416"/>
      <c r="AO422" s="416"/>
      <c r="AP422" s="416"/>
      <c r="AQ422" s="416"/>
      <c r="AR422" s="416"/>
      <c r="AS422" s="416"/>
      <c r="AT422" s="416"/>
      <c r="AU422" s="416"/>
      <c r="AV422" s="416"/>
      <c r="AW422" s="416"/>
      <c r="AX422" s="416"/>
      <c r="AY422" s="416"/>
      <c r="AZ422" s="416"/>
      <c r="BA422" s="416"/>
      <c r="BB422" s="416"/>
      <c r="BC422" s="360" t="n">
        <v>10</v>
      </c>
      <c r="BD422" s="360"/>
      <c r="BE422" s="360"/>
      <c r="BF422" s="360"/>
      <c r="BG422" s="360"/>
      <c r="BH422" s="360"/>
      <c r="BI422" s="360"/>
      <c r="BJ422" s="360"/>
      <c r="BK422" s="360"/>
      <c r="BL422" s="360"/>
      <c r="BM422" s="360"/>
      <c r="BN422" s="360"/>
      <c r="BO422" s="360"/>
      <c r="BP422" s="360"/>
      <c r="BQ422" s="360"/>
      <c r="BR422" s="360"/>
      <c r="BS422" s="361" t="n">
        <v>15000</v>
      </c>
      <c r="BT422" s="361"/>
      <c r="BU422" s="361"/>
      <c r="BV422" s="361"/>
      <c r="BW422" s="361"/>
      <c r="BX422" s="361"/>
      <c r="BY422" s="361"/>
      <c r="BZ422" s="361"/>
      <c r="CA422" s="361"/>
      <c r="CB422" s="361"/>
      <c r="CC422" s="361"/>
      <c r="CD422" s="361"/>
      <c r="CE422" s="361"/>
      <c r="CF422" s="361"/>
      <c r="CG422" s="361"/>
      <c r="CH422" s="361"/>
      <c r="CI422" s="361" t="n">
        <f aca="false">BC422*BS422</f>
        <v>150000</v>
      </c>
      <c r="CJ422" s="361"/>
      <c r="CK422" s="361"/>
      <c r="CL422" s="361"/>
      <c r="CM422" s="361"/>
      <c r="CN422" s="361"/>
      <c r="CO422" s="361"/>
      <c r="CP422" s="361"/>
      <c r="CQ422" s="361"/>
      <c r="CR422" s="361"/>
      <c r="CS422" s="361"/>
      <c r="CT422" s="361"/>
      <c r="CU422" s="361"/>
      <c r="CV422" s="361"/>
      <c r="CW422" s="361"/>
      <c r="CX422" s="361"/>
      <c r="CY422" s="361"/>
      <c r="CZ422" s="361"/>
    </row>
    <row r="423" s="362" customFormat="true" ht="15" hidden="false" customHeight="true" outlineLevel="0" collapsed="false">
      <c r="A423" s="358" t="s">
        <v>614</v>
      </c>
      <c r="B423" s="358"/>
      <c r="C423" s="358"/>
      <c r="D423" s="358"/>
      <c r="E423" s="358"/>
      <c r="F423" s="358"/>
      <c r="G423" s="358"/>
      <c r="H423" s="121" t="s">
        <v>615</v>
      </c>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c r="AN423" s="121"/>
      <c r="AO423" s="121"/>
      <c r="AP423" s="121"/>
      <c r="AQ423" s="121"/>
      <c r="AR423" s="121"/>
      <c r="AS423" s="121"/>
      <c r="AT423" s="121"/>
      <c r="AU423" s="121"/>
      <c r="AV423" s="121"/>
      <c r="AW423" s="121"/>
      <c r="AX423" s="121"/>
      <c r="AY423" s="121"/>
      <c r="AZ423" s="121"/>
      <c r="BA423" s="121"/>
      <c r="BB423" s="121"/>
      <c r="BC423" s="360" t="n">
        <v>4</v>
      </c>
      <c r="BD423" s="360"/>
      <c r="BE423" s="360"/>
      <c r="BF423" s="360"/>
      <c r="BG423" s="360"/>
      <c r="BH423" s="360"/>
      <c r="BI423" s="360"/>
      <c r="BJ423" s="360"/>
      <c r="BK423" s="360"/>
      <c r="BL423" s="360"/>
      <c r="BM423" s="360"/>
      <c r="BN423" s="360"/>
      <c r="BO423" s="360"/>
      <c r="BP423" s="360"/>
      <c r="BQ423" s="360"/>
      <c r="BR423" s="360"/>
      <c r="BS423" s="361" t="n">
        <v>11000</v>
      </c>
      <c r="BT423" s="361"/>
      <c r="BU423" s="361"/>
      <c r="BV423" s="361"/>
      <c r="BW423" s="361"/>
      <c r="BX423" s="361"/>
      <c r="BY423" s="361"/>
      <c r="BZ423" s="361"/>
      <c r="CA423" s="361"/>
      <c r="CB423" s="361"/>
      <c r="CC423" s="361"/>
      <c r="CD423" s="361"/>
      <c r="CE423" s="361"/>
      <c r="CF423" s="361"/>
      <c r="CG423" s="361"/>
      <c r="CH423" s="361"/>
      <c r="CI423" s="361" t="n">
        <f aca="false">BC423*BS423</f>
        <v>44000</v>
      </c>
      <c r="CJ423" s="361"/>
      <c r="CK423" s="361"/>
      <c r="CL423" s="361"/>
      <c r="CM423" s="361"/>
      <c r="CN423" s="361"/>
      <c r="CO423" s="361"/>
      <c r="CP423" s="361"/>
      <c r="CQ423" s="361"/>
      <c r="CR423" s="361"/>
      <c r="CS423" s="361"/>
      <c r="CT423" s="361"/>
      <c r="CU423" s="361"/>
      <c r="CV423" s="361"/>
      <c r="CW423" s="361"/>
      <c r="CX423" s="361"/>
      <c r="CY423" s="361"/>
      <c r="CZ423" s="361"/>
    </row>
    <row r="424" s="362" customFormat="true" ht="14.25" hidden="false" customHeight="true" outlineLevel="0" collapsed="false">
      <c r="A424" s="358" t="s">
        <v>616</v>
      </c>
      <c r="B424" s="358"/>
      <c r="C424" s="358"/>
      <c r="D424" s="358"/>
      <c r="E424" s="358"/>
      <c r="F424" s="358"/>
      <c r="G424" s="358"/>
      <c r="H424" s="416" t="s">
        <v>617</v>
      </c>
      <c r="I424" s="416"/>
      <c r="J424" s="416"/>
      <c r="K424" s="416"/>
      <c r="L424" s="416"/>
      <c r="M424" s="416"/>
      <c r="N424" s="416"/>
      <c r="O424" s="416"/>
      <c r="P424" s="416"/>
      <c r="Q424" s="416"/>
      <c r="R424" s="416"/>
      <c r="S424" s="416"/>
      <c r="T424" s="416"/>
      <c r="U424" s="416"/>
      <c r="V424" s="416"/>
      <c r="W424" s="416"/>
      <c r="X424" s="416"/>
      <c r="Y424" s="416"/>
      <c r="Z424" s="416"/>
      <c r="AA424" s="416"/>
      <c r="AB424" s="416"/>
      <c r="AC424" s="416"/>
      <c r="AD424" s="416"/>
      <c r="AE424" s="416"/>
      <c r="AF424" s="416"/>
      <c r="AG424" s="416"/>
      <c r="AH424" s="416"/>
      <c r="AI424" s="416"/>
      <c r="AJ424" s="416"/>
      <c r="AK424" s="416"/>
      <c r="AL424" s="416"/>
      <c r="AM424" s="416"/>
      <c r="AN424" s="416"/>
      <c r="AO424" s="416"/>
      <c r="AP424" s="416"/>
      <c r="AQ424" s="416"/>
      <c r="AR424" s="416"/>
      <c r="AS424" s="416"/>
      <c r="AT424" s="416"/>
      <c r="AU424" s="416"/>
      <c r="AV424" s="416"/>
      <c r="AW424" s="416"/>
      <c r="AX424" s="416"/>
      <c r="AY424" s="416"/>
      <c r="AZ424" s="416"/>
      <c r="BA424" s="416"/>
      <c r="BB424" s="416"/>
      <c r="BC424" s="360" t="n">
        <v>5</v>
      </c>
      <c r="BD424" s="360"/>
      <c r="BE424" s="360"/>
      <c r="BF424" s="360"/>
      <c r="BG424" s="360"/>
      <c r="BH424" s="360"/>
      <c r="BI424" s="360"/>
      <c r="BJ424" s="360"/>
      <c r="BK424" s="360"/>
      <c r="BL424" s="360"/>
      <c r="BM424" s="360"/>
      <c r="BN424" s="360"/>
      <c r="BO424" s="360"/>
      <c r="BP424" s="360"/>
      <c r="BQ424" s="360"/>
      <c r="BR424" s="360"/>
      <c r="BS424" s="361" t="n">
        <v>100000</v>
      </c>
      <c r="BT424" s="361"/>
      <c r="BU424" s="361"/>
      <c r="BV424" s="361"/>
      <c r="BW424" s="361"/>
      <c r="BX424" s="361"/>
      <c r="BY424" s="361"/>
      <c r="BZ424" s="361"/>
      <c r="CA424" s="361"/>
      <c r="CB424" s="361"/>
      <c r="CC424" s="361"/>
      <c r="CD424" s="361"/>
      <c r="CE424" s="361"/>
      <c r="CF424" s="361"/>
      <c r="CG424" s="361"/>
      <c r="CH424" s="361"/>
      <c r="CI424" s="361" t="n">
        <f aca="false">BC424*BS424</f>
        <v>500000</v>
      </c>
      <c r="CJ424" s="361"/>
      <c r="CK424" s="361"/>
      <c r="CL424" s="361"/>
      <c r="CM424" s="361"/>
      <c r="CN424" s="361"/>
      <c r="CO424" s="361"/>
      <c r="CP424" s="361"/>
      <c r="CQ424" s="361"/>
      <c r="CR424" s="361"/>
      <c r="CS424" s="361"/>
      <c r="CT424" s="361"/>
      <c r="CU424" s="361"/>
      <c r="CV424" s="361"/>
      <c r="CW424" s="361"/>
      <c r="CX424" s="361"/>
      <c r="CY424" s="361"/>
      <c r="CZ424" s="361"/>
    </row>
    <row r="425" s="362" customFormat="true" ht="12.75" hidden="false" customHeight="true" outlineLevel="0" collapsed="false">
      <c r="A425" s="358" t="s">
        <v>618</v>
      </c>
      <c r="B425" s="358"/>
      <c r="C425" s="358"/>
      <c r="D425" s="358"/>
      <c r="E425" s="358"/>
      <c r="F425" s="358"/>
      <c r="G425" s="358"/>
      <c r="H425" s="121" t="s">
        <v>619</v>
      </c>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c r="AN425" s="121"/>
      <c r="AO425" s="121"/>
      <c r="AP425" s="121"/>
      <c r="AQ425" s="121"/>
      <c r="AR425" s="121"/>
      <c r="AS425" s="121"/>
      <c r="AT425" s="121"/>
      <c r="AU425" s="121"/>
      <c r="AV425" s="121"/>
      <c r="AW425" s="121"/>
      <c r="AX425" s="121"/>
      <c r="AY425" s="121"/>
      <c r="AZ425" s="121"/>
      <c r="BA425" s="121"/>
      <c r="BB425" s="121"/>
      <c r="BC425" s="360" t="n">
        <v>2</v>
      </c>
      <c r="BD425" s="360"/>
      <c r="BE425" s="360"/>
      <c r="BF425" s="360"/>
      <c r="BG425" s="360"/>
      <c r="BH425" s="360"/>
      <c r="BI425" s="360"/>
      <c r="BJ425" s="360"/>
      <c r="BK425" s="360"/>
      <c r="BL425" s="360"/>
      <c r="BM425" s="360"/>
      <c r="BN425" s="360"/>
      <c r="BO425" s="360"/>
      <c r="BP425" s="360"/>
      <c r="BQ425" s="360"/>
      <c r="BR425" s="360"/>
      <c r="BS425" s="361" t="n">
        <v>850000</v>
      </c>
      <c r="BT425" s="361"/>
      <c r="BU425" s="361"/>
      <c r="BV425" s="361"/>
      <c r="BW425" s="361"/>
      <c r="BX425" s="361"/>
      <c r="BY425" s="361"/>
      <c r="BZ425" s="361"/>
      <c r="CA425" s="361"/>
      <c r="CB425" s="361"/>
      <c r="CC425" s="361"/>
      <c r="CD425" s="361"/>
      <c r="CE425" s="361"/>
      <c r="CF425" s="361"/>
      <c r="CG425" s="361"/>
      <c r="CH425" s="361"/>
      <c r="CI425" s="361" t="n">
        <f aca="false">BC425*BS425</f>
        <v>1700000</v>
      </c>
      <c r="CJ425" s="361"/>
      <c r="CK425" s="361"/>
      <c r="CL425" s="361"/>
      <c r="CM425" s="361"/>
      <c r="CN425" s="361"/>
      <c r="CO425" s="361"/>
      <c r="CP425" s="361"/>
      <c r="CQ425" s="361"/>
      <c r="CR425" s="361"/>
      <c r="CS425" s="361"/>
      <c r="CT425" s="361"/>
      <c r="CU425" s="361"/>
      <c r="CV425" s="361"/>
      <c r="CW425" s="361"/>
      <c r="CX425" s="361"/>
      <c r="CY425" s="361"/>
      <c r="CZ425" s="361"/>
    </row>
    <row r="426" s="362" customFormat="true" ht="14.25" hidden="false" customHeight="true" outlineLevel="0" collapsed="false">
      <c r="A426" s="358" t="s">
        <v>620</v>
      </c>
      <c r="B426" s="358"/>
      <c r="C426" s="358"/>
      <c r="D426" s="358"/>
      <c r="E426" s="358"/>
      <c r="F426" s="358"/>
      <c r="G426" s="358"/>
      <c r="H426" s="121" t="s">
        <v>621</v>
      </c>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1"/>
      <c r="AL426" s="121"/>
      <c r="AM426" s="121"/>
      <c r="AN426" s="121"/>
      <c r="AO426" s="121"/>
      <c r="AP426" s="121"/>
      <c r="AQ426" s="121"/>
      <c r="AR426" s="121"/>
      <c r="AS426" s="121"/>
      <c r="AT426" s="121"/>
      <c r="AU426" s="121"/>
      <c r="AV426" s="121"/>
      <c r="AW426" s="121"/>
      <c r="AX426" s="121"/>
      <c r="AY426" s="121"/>
      <c r="AZ426" s="121"/>
      <c r="BA426" s="121"/>
      <c r="BB426" s="121"/>
      <c r="BC426" s="360" t="n">
        <v>12</v>
      </c>
      <c r="BD426" s="360"/>
      <c r="BE426" s="360"/>
      <c r="BF426" s="360"/>
      <c r="BG426" s="360"/>
      <c r="BH426" s="360"/>
      <c r="BI426" s="360"/>
      <c r="BJ426" s="360"/>
      <c r="BK426" s="360"/>
      <c r="BL426" s="360"/>
      <c r="BM426" s="360"/>
      <c r="BN426" s="360"/>
      <c r="BO426" s="360"/>
      <c r="BP426" s="360"/>
      <c r="BQ426" s="360"/>
      <c r="BR426" s="360"/>
      <c r="BS426" s="361" t="n">
        <v>4000</v>
      </c>
      <c r="BT426" s="361"/>
      <c r="BU426" s="361"/>
      <c r="BV426" s="361"/>
      <c r="BW426" s="361"/>
      <c r="BX426" s="361"/>
      <c r="BY426" s="361"/>
      <c r="BZ426" s="361"/>
      <c r="CA426" s="361"/>
      <c r="CB426" s="361"/>
      <c r="CC426" s="361"/>
      <c r="CD426" s="361"/>
      <c r="CE426" s="361"/>
      <c r="CF426" s="361"/>
      <c r="CG426" s="361"/>
      <c r="CH426" s="361"/>
      <c r="CI426" s="361" t="n">
        <f aca="false">BC426*BS426</f>
        <v>48000</v>
      </c>
      <c r="CJ426" s="361"/>
      <c r="CK426" s="361"/>
      <c r="CL426" s="361"/>
      <c r="CM426" s="361"/>
      <c r="CN426" s="361"/>
      <c r="CO426" s="361"/>
      <c r="CP426" s="361"/>
      <c r="CQ426" s="361"/>
      <c r="CR426" s="361"/>
      <c r="CS426" s="361"/>
      <c r="CT426" s="361"/>
      <c r="CU426" s="361"/>
      <c r="CV426" s="361"/>
      <c r="CW426" s="361"/>
      <c r="CX426" s="361"/>
      <c r="CY426" s="361"/>
      <c r="CZ426" s="361"/>
    </row>
    <row r="427" s="362" customFormat="true" ht="15" hidden="false" customHeight="true" outlineLevel="0" collapsed="false">
      <c r="A427" s="358" t="s">
        <v>622</v>
      </c>
      <c r="B427" s="358"/>
      <c r="C427" s="358"/>
      <c r="D427" s="358"/>
      <c r="E427" s="358"/>
      <c r="F427" s="358"/>
      <c r="G427" s="358"/>
      <c r="H427" s="121" t="s">
        <v>623</v>
      </c>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1"/>
      <c r="AY427" s="121"/>
      <c r="AZ427" s="121"/>
      <c r="BA427" s="121"/>
      <c r="BB427" s="121"/>
      <c r="BC427" s="360" t="n">
        <v>2</v>
      </c>
      <c r="BD427" s="360"/>
      <c r="BE427" s="360"/>
      <c r="BF427" s="360"/>
      <c r="BG427" s="360"/>
      <c r="BH427" s="360"/>
      <c r="BI427" s="360"/>
      <c r="BJ427" s="360"/>
      <c r="BK427" s="360"/>
      <c r="BL427" s="360"/>
      <c r="BM427" s="360"/>
      <c r="BN427" s="360"/>
      <c r="BO427" s="360"/>
      <c r="BP427" s="360"/>
      <c r="BQ427" s="360"/>
      <c r="BR427" s="360"/>
      <c r="BS427" s="361" t="n">
        <v>5000</v>
      </c>
      <c r="BT427" s="361"/>
      <c r="BU427" s="361"/>
      <c r="BV427" s="361"/>
      <c r="BW427" s="361"/>
      <c r="BX427" s="361"/>
      <c r="BY427" s="361"/>
      <c r="BZ427" s="361"/>
      <c r="CA427" s="361"/>
      <c r="CB427" s="361"/>
      <c r="CC427" s="361"/>
      <c r="CD427" s="361"/>
      <c r="CE427" s="361"/>
      <c r="CF427" s="361"/>
      <c r="CG427" s="361"/>
      <c r="CH427" s="361"/>
      <c r="CI427" s="361" t="n">
        <f aca="false">BC427*BS427</f>
        <v>10000</v>
      </c>
      <c r="CJ427" s="361"/>
      <c r="CK427" s="361"/>
      <c r="CL427" s="361"/>
      <c r="CM427" s="361"/>
      <c r="CN427" s="361"/>
      <c r="CO427" s="361"/>
      <c r="CP427" s="361"/>
      <c r="CQ427" s="361"/>
      <c r="CR427" s="361"/>
      <c r="CS427" s="361"/>
      <c r="CT427" s="361"/>
      <c r="CU427" s="361"/>
      <c r="CV427" s="361"/>
      <c r="CW427" s="361"/>
      <c r="CX427" s="361"/>
      <c r="CY427" s="361"/>
      <c r="CZ427" s="361"/>
    </row>
    <row r="428" s="362" customFormat="true" ht="15" hidden="false" customHeight="true" outlineLevel="0" collapsed="false">
      <c r="A428" s="358" t="s">
        <v>624</v>
      </c>
      <c r="B428" s="358"/>
      <c r="C428" s="358"/>
      <c r="D428" s="358"/>
      <c r="E428" s="358"/>
      <c r="F428" s="358"/>
      <c r="G428" s="358"/>
      <c r="H428" s="121" t="s">
        <v>625</v>
      </c>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1"/>
      <c r="AY428" s="121"/>
      <c r="AZ428" s="121"/>
      <c r="BA428" s="121"/>
      <c r="BB428" s="121"/>
      <c r="BC428" s="360" t="n">
        <v>1</v>
      </c>
      <c r="BD428" s="360"/>
      <c r="BE428" s="360"/>
      <c r="BF428" s="360"/>
      <c r="BG428" s="360"/>
      <c r="BH428" s="360"/>
      <c r="BI428" s="360"/>
      <c r="BJ428" s="360"/>
      <c r="BK428" s="360"/>
      <c r="BL428" s="360"/>
      <c r="BM428" s="360"/>
      <c r="BN428" s="360"/>
      <c r="BO428" s="360"/>
      <c r="BP428" s="360"/>
      <c r="BQ428" s="360"/>
      <c r="BR428" s="360"/>
      <c r="BS428" s="361" t="n">
        <v>50000</v>
      </c>
      <c r="BT428" s="361"/>
      <c r="BU428" s="361"/>
      <c r="BV428" s="361"/>
      <c r="BW428" s="361"/>
      <c r="BX428" s="361"/>
      <c r="BY428" s="361"/>
      <c r="BZ428" s="361"/>
      <c r="CA428" s="361"/>
      <c r="CB428" s="361"/>
      <c r="CC428" s="361"/>
      <c r="CD428" s="361"/>
      <c r="CE428" s="361"/>
      <c r="CF428" s="361"/>
      <c r="CG428" s="361"/>
      <c r="CH428" s="361"/>
      <c r="CI428" s="361" t="n">
        <f aca="false">BC428*BS428</f>
        <v>50000</v>
      </c>
      <c r="CJ428" s="361"/>
      <c r="CK428" s="361"/>
      <c r="CL428" s="361"/>
      <c r="CM428" s="361"/>
      <c r="CN428" s="361"/>
      <c r="CO428" s="361"/>
      <c r="CP428" s="361"/>
      <c r="CQ428" s="361"/>
      <c r="CR428" s="361"/>
      <c r="CS428" s="361"/>
      <c r="CT428" s="361"/>
      <c r="CU428" s="361"/>
      <c r="CV428" s="361"/>
      <c r="CW428" s="361"/>
      <c r="CX428" s="361"/>
      <c r="CY428" s="361"/>
      <c r="CZ428" s="361"/>
    </row>
    <row r="429" s="362" customFormat="true" ht="15" hidden="false" customHeight="true" outlineLevel="0" collapsed="false">
      <c r="A429" s="358" t="s">
        <v>626</v>
      </c>
      <c r="B429" s="358"/>
      <c r="C429" s="358"/>
      <c r="D429" s="358"/>
      <c r="E429" s="358"/>
      <c r="F429" s="358"/>
      <c r="G429" s="358"/>
      <c r="H429" s="121" t="s">
        <v>627</v>
      </c>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1"/>
      <c r="AY429" s="121"/>
      <c r="AZ429" s="121"/>
      <c r="BA429" s="121"/>
      <c r="BB429" s="121"/>
      <c r="BC429" s="360" t="n">
        <v>2</v>
      </c>
      <c r="BD429" s="360"/>
      <c r="BE429" s="360"/>
      <c r="BF429" s="360"/>
      <c r="BG429" s="360"/>
      <c r="BH429" s="360"/>
      <c r="BI429" s="360"/>
      <c r="BJ429" s="360"/>
      <c r="BK429" s="360"/>
      <c r="BL429" s="360"/>
      <c r="BM429" s="360"/>
      <c r="BN429" s="360"/>
      <c r="BO429" s="360"/>
      <c r="BP429" s="360"/>
      <c r="BQ429" s="360"/>
      <c r="BR429" s="360"/>
      <c r="BS429" s="361" t="n">
        <v>8000</v>
      </c>
      <c r="BT429" s="361"/>
      <c r="BU429" s="361"/>
      <c r="BV429" s="361"/>
      <c r="BW429" s="361"/>
      <c r="BX429" s="361"/>
      <c r="BY429" s="361"/>
      <c r="BZ429" s="361"/>
      <c r="CA429" s="361"/>
      <c r="CB429" s="361"/>
      <c r="CC429" s="361"/>
      <c r="CD429" s="361"/>
      <c r="CE429" s="361"/>
      <c r="CF429" s="361"/>
      <c r="CG429" s="361"/>
      <c r="CH429" s="361"/>
      <c r="CI429" s="361" t="n">
        <f aca="false">BC429*BS429</f>
        <v>16000</v>
      </c>
      <c r="CJ429" s="361"/>
      <c r="CK429" s="361"/>
      <c r="CL429" s="361"/>
      <c r="CM429" s="361"/>
      <c r="CN429" s="361"/>
      <c r="CO429" s="361"/>
      <c r="CP429" s="361"/>
      <c r="CQ429" s="361"/>
      <c r="CR429" s="361"/>
      <c r="CS429" s="361"/>
      <c r="CT429" s="361"/>
      <c r="CU429" s="361"/>
      <c r="CV429" s="361"/>
      <c r="CW429" s="361"/>
      <c r="CX429" s="361"/>
      <c r="CY429" s="361"/>
      <c r="CZ429" s="361"/>
    </row>
    <row r="430" s="362" customFormat="true" ht="15" hidden="false" customHeight="true" outlineLevel="0" collapsed="false">
      <c r="A430" s="358" t="s">
        <v>628</v>
      </c>
      <c r="B430" s="358"/>
      <c r="C430" s="358"/>
      <c r="D430" s="358"/>
      <c r="E430" s="358"/>
      <c r="F430" s="358"/>
      <c r="G430" s="358"/>
      <c r="H430" s="121" t="s">
        <v>629</v>
      </c>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c r="AN430" s="121"/>
      <c r="AO430" s="121"/>
      <c r="AP430" s="121"/>
      <c r="AQ430" s="121"/>
      <c r="AR430" s="121"/>
      <c r="AS430" s="121"/>
      <c r="AT430" s="121"/>
      <c r="AU430" s="121"/>
      <c r="AV430" s="121"/>
      <c r="AW430" s="121"/>
      <c r="AX430" s="121"/>
      <c r="AY430" s="121"/>
      <c r="AZ430" s="121"/>
      <c r="BA430" s="121"/>
      <c r="BB430" s="121"/>
      <c r="BC430" s="360" t="n">
        <v>12</v>
      </c>
      <c r="BD430" s="360"/>
      <c r="BE430" s="360"/>
      <c r="BF430" s="360"/>
      <c r="BG430" s="360"/>
      <c r="BH430" s="360"/>
      <c r="BI430" s="360"/>
      <c r="BJ430" s="360"/>
      <c r="BK430" s="360"/>
      <c r="BL430" s="360"/>
      <c r="BM430" s="360"/>
      <c r="BN430" s="360"/>
      <c r="BO430" s="360"/>
      <c r="BP430" s="360"/>
      <c r="BQ430" s="360"/>
      <c r="BR430" s="360"/>
      <c r="BS430" s="361" t="n">
        <v>250</v>
      </c>
      <c r="BT430" s="361"/>
      <c r="BU430" s="361"/>
      <c r="BV430" s="361"/>
      <c r="BW430" s="361"/>
      <c r="BX430" s="361"/>
      <c r="BY430" s="361"/>
      <c r="BZ430" s="361"/>
      <c r="CA430" s="361"/>
      <c r="CB430" s="361"/>
      <c r="CC430" s="361"/>
      <c r="CD430" s="361"/>
      <c r="CE430" s="361"/>
      <c r="CF430" s="361"/>
      <c r="CG430" s="361"/>
      <c r="CH430" s="361"/>
      <c r="CI430" s="361" t="n">
        <f aca="false">BC430*BS430</f>
        <v>3000</v>
      </c>
      <c r="CJ430" s="361"/>
      <c r="CK430" s="361"/>
      <c r="CL430" s="361"/>
      <c r="CM430" s="361"/>
      <c r="CN430" s="361"/>
      <c r="CO430" s="361"/>
      <c r="CP430" s="361"/>
      <c r="CQ430" s="361"/>
      <c r="CR430" s="361"/>
      <c r="CS430" s="361"/>
      <c r="CT430" s="361"/>
      <c r="CU430" s="361"/>
      <c r="CV430" s="361"/>
      <c r="CW430" s="361"/>
      <c r="CX430" s="361"/>
      <c r="CY430" s="361"/>
      <c r="CZ430" s="361"/>
    </row>
    <row r="431" s="362" customFormat="true" ht="15" hidden="false" customHeight="true" outlineLevel="0" collapsed="false">
      <c r="A431" s="358" t="s">
        <v>630</v>
      </c>
      <c r="B431" s="358"/>
      <c r="C431" s="358"/>
      <c r="D431" s="358"/>
      <c r="E431" s="358"/>
      <c r="F431" s="358"/>
      <c r="G431" s="358"/>
      <c r="H431" s="121" t="s">
        <v>631</v>
      </c>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1"/>
      <c r="AN431" s="121"/>
      <c r="AO431" s="121"/>
      <c r="AP431" s="121"/>
      <c r="AQ431" s="121"/>
      <c r="AR431" s="121"/>
      <c r="AS431" s="121"/>
      <c r="AT431" s="121"/>
      <c r="AU431" s="121"/>
      <c r="AV431" s="121"/>
      <c r="AW431" s="121"/>
      <c r="AX431" s="121"/>
      <c r="AY431" s="121"/>
      <c r="AZ431" s="121"/>
      <c r="BA431" s="121"/>
      <c r="BB431" s="121"/>
      <c r="BC431" s="360" t="n">
        <v>12</v>
      </c>
      <c r="BD431" s="360"/>
      <c r="BE431" s="360"/>
      <c r="BF431" s="360"/>
      <c r="BG431" s="360"/>
      <c r="BH431" s="360"/>
      <c r="BI431" s="360"/>
      <c r="BJ431" s="360"/>
      <c r="BK431" s="360"/>
      <c r="BL431" s="360"/>
      <c r="BM431" s="360"/>
      <c r="BN431" s="360"/>
      <c r="BO431" s="360"/>
      <c r="BP431" s="360"/>
      <c r="BQ431" s="360"/>
      <c r="BR431" s="360"/>
      <c r="BS431" s="361" t="n">
        <v>850</v>
      </c>
      <c r="BT431" s="361"/>
      <c r="BU431" s="361"/>
      <c r="BV431" s="361"/>
      <c r="BW431" s="361"/>
      <c r="BX431" s="361"/>
      <c r="BY431" s="361"/>
      <c r="BZ431" s="361"/>
      <c r="CA431" s="361"/>
      <c r="CB431" s="361"/>
      <c r="CC431" s="361"/>
      <c r="CD431" s="361"/>
      <c r="CE431" s="361"/>
      <c r="CF431" s="361"/>
      <c r="CG431" s="361"/>
      <c r="CH431" s="361"/>
      <c r="CI431" s="361" t="n">
        <f aca="false">BC431*BS431</f>
        <v>10200</v>
      </c>
      <c r="CJ431" s="361"/>
      <c r="CK431" s="361"/>
      <c r="CL431" s="361"/>
      <c r="CM431" s="361"/>
      <c r="CN431" s="361"/>
      <c r="CO431" s="361"/>
      <c r="CP431" s="361"/>
      <c r="CQ431" s="361"/>
      <c r="CR431" s="361"/>
      <c r="CS431" s="361"/>
      <c r="CT431" s="361"/>
      <c r="CU431" s="361"/>
      <c r="CV431" s="361"/>
      <c r="CW431" s="361"/>
      <c r="CX431" s="361"/>
      <c r="CY431" s="361"/>
      <c r="CZ431" s="361"/>
    </row>
    <row r="432" s="362" customFormat="true" ht="16.5" hidden="false" customHeight="true" outlineLevel="0" collapsed="false">
      <c r="A432" s="358" t="s">
        <v>9</v>
      </c>
      <c r="B432" s="358"/>
      <c r="C432" s="358"/>
      <c r="D432" s="358"/>
      <c r="E432" s="358"/>
      <c r="F432" s="358"/>
      <c r="G432" s="358"/>
      <c r="H432" s="121" t="s">
        <v>632</v>
      </c>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1"/>
      <c r="AL432" s="121"/>
      <c r="AM432" s="121"/>
      <c r="AN432" s="121"/>
      <c r="AO432" s="121"/>
      <c r="AP432" s="121"/>
      <c r="AQ432" s="121"/>
      <c r="AR432" s="121"/>
      <c r="AS432" s="121"/>
      <c r="AT432" s="121"/>
      <c r="AU432" s="121"/>
      <c r="AV432" s="121"/>
      <c r="AW432" s="121"/>
      <c r="AX432" s="121"/>
      <c r="AY432" s="121"/>
      <c r="AZ432" s="121"/>
      <c r="BA432" s="121"/>
      <c r="BB432" s="121"/>
      <c r="BC432" s="360" t="n">
        <v>1</v>
      </c>
      <c r="BD432" s="360"/>
      <c r="BE432" s="360"/>
      <c r="BF432" s="360"/>
      <c r="BG432" s="360"/>
      <c r="BH432" s="360"/>
      <c r="BI432" s="360"/>
      <c r="BJ432" s="360"/>
      <c r="BK432" s="360"/>
      <c r="BL432" s="360"/>
      <c r="BM432" s="360"/>
      <c r="BN432" s="360"/>
      <c r="BO432" s="360"/>
      <c r="BP432" s="360"/>
      <c r="BQ432" s="360"/>
      <c r="BR432" s="360"/>
      <c r="BS432" s="361" t="n">
        <v>3000000</v>
      </c>
      <c r="BT432" s="361"/>
      <c r="BU432" s="361"/>
      <c r="BV432" s="361"/>
      <c r="BW432" s="361"/>
      <c r="BX432" s="361"/>
      <c r="BY432" s="361"/>
      <c r="BZ432" s="361"/>
      <c r="CA432" s="361"/>
      <c r="CB432" s="361"/>
      <c r="CC432" s="361"/>
      <c r="CD432" s="361"/>
      <c r="CE432" s="361"/>
      <c r="CF432" s="361"/>
      <c r="CG432" s="361"/>
      <c r="CH432" s="361"/>
      <c r="CI432" s="361" t="n">
        <f aca="false">BC432*BS432</f>
        <v>3000000</v>
      </c>
      <c r="CJ432" s="361"/>
      <c r="CK432" s="361"/>
      <c r="CL432" s="361"/>
      <c r="CM432" s="361"/>
      <c r="CN432" s="361"/>
      <c r="CO432" s="361"/>
      <c r="CP432" s="361"/>
      <c r="CQ432" s="361"/>
      <c r="CR432" s="361"/>
      <c r="CS432" s="361"/>
      <c r="CT432" s="361"/>
      <c r="CU432" s="361"/>
      <c r="CV432" s="361"/>
      <c r="CW432" s="361"/>
      <c r="CX432" s="361"/>
      <c r="CY432" s="361"/>
      <c r="CZ432" s="361"/>
    </row>
    <row r="433" s="362" customFormat="true" ht="15" hidden="false" customHeight="true" outlineLevel="0" collapsed="false">
      <c r="A433" s="358" t="s">
        <v>9</v>
      </c>
      <c r="B433" s="358"/>
      <c r="C433" s="358"/>
      <c r="D433" s="358"/>
      <c r="E433" s="358"/>
      <c r="F433" s="358"/>
      <c r="G433" s="358"/>
      <c r="H433" s="121" t="s">
        <v>633</v>
      </c>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1"/>
      <c r="AN433" s="121"/>
      <c r="AO433" s="121"/>
      <c r="AP433" s="121"/>
      <c r="AQ433" s="121"/>
      <c r="AR433" s="121"/>
      <c r="AS433" s="121"/>
      <c r="AT433" s="121"/>
      <c r="AU433" s="121"/>
      <c r="AV433" s="121"/>
      <c r="AW433" s="121"/>
      <c r="AX433" s="121"/>
      <c r="AY433" s="121"/>
      <c r="AZ433" s="121"/>
      <c r="BA433" s="121"/>
      <c r="BB433" s="121"/>
      <c r="BC433" s="360" t="n">
        <v>6</v>
      </c>
      <c r="BD433" s="360"/>
      <c r="BE433" s="360"/>
      <c r="BF433" s="360"/>
      <c r="BG433" s="360"/>
      <c r="BH433" s="360"/>
      <c r="BI433" s="360"/>
      <c r="BJ433" s="360"/>
      <c r="BK433" s="360"/>
      <c r="BL433" s="360"/>
      <c r="BM433" s="360"/>
      <c r="BN433" s="360"/>
      <c r="BO433" s="360"/>
      <c r="BP433" s="360"/>
      <c r="BQ433" s="360"/>
      <c r="BR433" s="360"/>
      <c r="BS433" s="361" t="n">
        <v>50000</v>
      </c>
      <c r="BT433" s="361"/>
      <c r="BU433" s="361"/>
      <c r="BV433" s="361"/>
      <c r="BW433" s="361"/>
      <c r="BX433" s="361"/>
      <c r="BY433" s="361"/>
      <c r="BZ433" s="361"/>
      <c r="CA433" s="361"/>
      <c r="CB433" s="361"/>
      <c r="CC433" s="361"/>
      <c r="CD433" s="361"/>
      <c r="CE433" s="361"/>
      <c r="CF433" s="361"/>
      <c r="CG433" s="361"/>
      <c r="CH433" s="361"/>
      <c r="CI433" s="361" t="n">
        <f aca="false">BC433*BS433</f>
        <v>300000</v>
      </c>
      <c r="CJ433" s="361"/>
      <c r="CK433" s="361"/>
      <c r="CL433" s="361"/>
      <c r="CM433" s="361"/>
      <c r="CN433" s="361"/>
      <c r="CO433" s="361"/>
      <c r="CP433" s="361"/>
      <c r="CQ433" s="361"/>
      <c r="CR433" s="361"/>
      <c r="CS433" s="361"/>
      <c r="CT433" s="361"/>
      <c r="CU433" s="361"/>
      <c r="CV433" s="361"/>
      <c r="CW433" s="361"/>
      <c r="CX433" s="361"/>
      <c r="CY433" s="361"/>
      <c r="CZ433" s="361"/>
    </row>
    <row r="434" s="362" customFormat="true" ht="15" hidden="false" customHeight="true" outlineLevel="0" collapsed="false">
      <c r="A434" s="356" t="s">
        <v>516</v>
      </c>
      <c r="B434" s="356"/>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c r="Z434" s="356"/>
      <c r="AA434" s="356"/>
      <c r="AB434" s="356"/>
      <c r="AC434" s="356"/>
      <c r="AD434" s="356"/>
      <c r="AE434" s="356"/>
      <c r="AF434" s="356"/>
      <c r="AG434" s="356"/>
      <c r="AH434" s="356"/>
      <c r="AI434" s="356"/>
      <c r="AJ434" s="356"/>
      <c r="AK434" s="356"/>
      <c r="AL434" s="356"/>
      <c r="AM434" s="356"/>
      <c r="AN434" s="356"/>
      <c r="AO434" s="356"/>
      <c r="AP434" s="356"/>
      <c r="AQ434" s="356"/>
      <c r="AR434" s="356"/>
      <c r="AS434" s="356"/>
      <c r="AT434" s="356"/>
      <c r="AU434" s="356"/>
      <c r="AV434" s="356"/>
      <c r="AW434" s="356"/>
      <c r="AX434" s="356"/>
      <c r="AY434" s="356"/>
      <c r="AZ434" s="356"/>
      <c r="BA434" s="356"/>
      <c r="BB434" s="356"/>
      <c r="BC434" s="356"/>
      <c r="BD434" s="356"/>
      <c r="BE434" s="356"/>
      <c r="BF434" s="356"/>
      <c r="BG434" s="356"/>
      <c r="BH434" s="356"/>
      <c r="BI434" s="356"/>
      <c r="BJ434" s="356"/>
      <c r="BK434" s="356"/>
      <c r="BL434" s="356"/>
      <c r="BM434" s="356"/>
      <c r="BN434" s="356"/>
      <c r="BO434" s="356"/>
      <c r="BP434" s="356"/>
      <c r="BQ434" s="356"/>
      <c r="BR434" s="356"/>
      <c r="BS434" s="356"/>
      <c r="BT434" s="356"/>
      <c r="BU434" s="356"/>
      <c r="BV434" s="356"/>
      <c r="BW434" s="356"/>
      <c r="BX434" s="356"/>
      <c r="BY434" s="356"/>
      <c r="BZ434" s="356"/>
      <c r="CA434" s="356"/>
      <c r="CB434" s="356"/>
      <c r="CC434" s="356"/>
      <c r="CD434" s="356"/>
      <c r="CE434" s="356"/>
      <c r="CF434" s="356"/>
      <c r="CG434" s="356"/>
      <c r="CH434" s="356"/>
      <c r="CI434" s="417"/>
      <c r="CJ434" s="417"/>
      <c r="CK434" s="418" t="n">
        <f aca="false">SUM(CI409:CZ433)</f>
        <v>6648200</v>
      </c>
      <c r="CL434" s="418"/>
      <c r="CM434" s="418"/>
      <c r="CN434" s="418"/>
      <c r="CO434" s="418"/>
      <c r="CP434" s="418"/>
      <c r="CQ434" s="418"/>
      <c r="CR434" s="418"/>
      <c r="CS434" s="418"/>
      <c r="CT434" s="418"/>
      <c r="CU434" s="418"/>
      <c r="CV434" s="418"/>
      <c r="CW434" s="418"/>
      <c r="CX434" s="418"/>
      <c r="CY434" s="418"/>
      <c r="CZ434" s="418"/>
    </row>
    <row r="435" s="362" customFormat="true" ht="15" hidden="false" customHeight="true" outlineLevel="0" collapsed="false">
      <c r="A435" s="257"/>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c r="AA435" s="257"/>
      <c r="AB435" s="257"/>
      <c r="AC435" s="257"/>
      <c r="AD435" s="257"/>
      <c r="AE435" s="257"/>
      <c r="AF435" s="257"/>
      <c r="AG435" s="257"/>
      <c r="AH435" s="257"/>
      <c r="AI435" s="257"/>
      <c r="AJ435" s="257"/>
      <c r="AK435" s="257"/>
      <c r="AL435" s="257"/>
      <c r="AM435" s="257"/>
      <c r="AN435" s="257"/>
      <c r="AO435" s="257"/>
      <c r="AP435" s="257"/>
      <c r="AQ435" s="257"/>
      <c r="AR435" s="257"/>
      <c r="AS435" s="257"/>
      <c r="AT435" s="257"/>
      <c r="AU435" s="257"/>
      <c r="AV435" s="257"/>
      <c r="AW435" s="257"/>
      <c r="AX435" s="257"/>
      <c r="AY435" s="257"/>
      <c r="AZ435" s="257"/>
      <c r="BA435" s="257"/>
      <c r="BB435" s="257"/>
      <c r="BC435" s="257"/>
      <c r="BD435" s="257"/>
      <c r="BE435" s="257"/>
      <c r="BF435" s="257"/>
      <c r="BG435" s="257"/>
      <c r="BH435" s="257"/>
      <c r="BI435" s="351" t="n">
        <v>2027</v>
      </c>
      <c r="BJ435" s="351"/>
      <c r="BK435" s="351"/>
      <c r="BL435" s="351"/>
      <c r="BM435" s="351"/>
      <c r="BN435" s="351"/>
      <c r="BO435" s="351"/>
      <c r="BP435" s="351"/>
      <c r="BQ435" s="351"/>
      <c r="BR435" s="257"/>
      <c r="BS435" s="257"/>
      <c r="BT435" s="257"/>
      <c r="BU435" s="257"/>
      <c r="BV435" s="257"/>
      <c r="BW435" s="257"/>
      <c r="BX435" s="257"/>
      <c r="BY435" s="257"/>
      <c r="BZ435" s="257"/>
      <c r="CA435" s="257"/>
      <c r="CB435" s="257"/>
      <c r="CC435" s="257"/>
      <c r="CD435" s="257"/>
      <c r="CE435" s="257"/>
      <c r="CF435" s="257"/>
      <c r="CG435" s="257"/>
      <c r="CH435" s="257"/>
      <c r="CI435" s="257"/>
      <c r="CJ435" s="257"/>
      <c r="CK435" s="257"/>
      <c r="CL435" s="257"/>
      <c r="CM435" s="257"/>
      <c r="CN435" s="257"/>
      <c r="CO435" s="257"/>
      <c r="CP435" s="257"/>
      <c r="CQ435" s="257"/>
      <c r="CR435" s="257"/>
      <c r="CS435" s="257"/>
      <c r="CT435" s="257"/>
      <c r="CU435" s="257"/>
      <c r="CV435" s="257"/>
      <c r="CW435" s="257"/>
      <c r="CX435" s="257"/>
      <c r="CY435" s="257"/>
      <c r="CZ435" s="257"/>
    </row>
    <row r="436" s="362" customFormat="true" ht="25.5" hidden="false" customHeight="true" outlineLevel="0" collapsed="false">
      <c r="A436" s="301" t="s">
        <v>387</v>
      </c>
      <c r="B436" s="301"/>
      <c r="C436" s="301"/>
      <c r="D436" s="301"/>
      <c r="E436" s="301"/>
      <c r="F436" s="301"/>
      <c r="G436" s="301"/>
      <c r="H436" s="301" t="s">
        <v>38</v>
      </c>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1"/>
      <c r="AE436" s="301"/>
      <c r="AF436" s="301"/>
      <c r="AG436" s="301"/>
      <c r="AH436" s="301"/>
      <c r="AI436" s="301"/>
      <c r="AJ436" s="301"/>
      <c r="AK436" s="301"/>
      <c r="AL436" s="301"/>
      <c r="AM436" s="301"/>
      <c r="AN436" s="301"/>
      <c r="AO436" s="301"/>
      <c r="AP436" s="301"/>
      <c r="AQ436" s="301"/>
      <c r="AR436" s="301"/>
      <c r="AS436" s="301"/>
      <c r="AT436" s="301"/>
      <c r="AU436" s="301"/>
      <c r="AV436" s="301"/>
      <c r="AW436" s="301"/>
      <c r="AX436" s="301"/>
      <c r="AY436" s="301"/>
      <c r="AZ436" s="301"/>
      <c r="BA436" s="301"/>
      <c r="BB436" s="301"/>
      <c r="BC436" s="352" t="s">
        <v>592</v>
      </c>
      <c r="BD436" s="352"/>
      <c r="BE436" s="352"/>
      <c r="BF436" s="352"/>
      <c r="BG436" s="352"/>
      <c r="BH436" s="352"/>
      <c r="BI436" s="352"/>
      <c r="BJ436" s="352"/>
      <c r="BK436" s="352"/>
      <c r="BL436" s="352"/>
      <c r="BM436" s="352"/>
      <c r="BN436" s="352"/>
      <c r="BO436" s="352"/>
      <c r="BP436" s="352"/>
      <c r="BQ436" s="352"/>
      <c r="BR436" s="352"/>
      <c r="BS436" s="352" t="s">
        <v>593</v>
      </c>
      <c r="BT436" s="352"/>
      <c r="BU436" s="352"/>
      <c r="BV436" s="352"/>
      <c r="BW436" s="352"/>
      <c r="BX436" s="352"/>
      <c r="BY436" s="352"/>
      <c r="BZ436" s="352"/>
      <c r="CA436" s="352"/>
      <c r="CB436" s="352"/>
      <c r="CC436" s="352"/>
      <c r="CD436" s="352"/>
      <c r="CE436" s="352"/>
      <c r="CF436" s="352"/>
      <c r="CG436" s="352"/>
      <c r="CH436" s="352"/>
      <c r="CI436" s="352" t="s">
        <v>594</v>
      </c>
      <c r="CJ436" s="352"/>
      <c r="CK436" s="352"/>
      <c r="CL436" s="352"/>
      <c r="CM436" s="352"/>
      <c r="CN436" s="352"/>
      <c r="CO436" s="352"/>
      <c r="CP436" s="352"/>
      <c r="CQ436" s="352"/>
      <c r="CR436" s="352"/>
      <c r="CS436" s="352"/>
      <c r="CT436" s="352"/>
      <c r="CU436" s="352"/>
      <c r="CV436" s="352"/>
      <c r="CW436" s="352"/>
      <c r="CX436" s="352"/>
      <c r="CY436" s="352"/>
      <c r="CZ436" s="352"/>
    </row>
    <row r="437" s="362" customFormat="true" ht="14.25" hidden="false" customHeight="true" outlineLevel="0" collapsed="false">
      <c r="A437" s="354" t="n">
        <v>1</v>
      </c>
      <c r="B437" s="354"/>
      <c r="C437" s="354"/>
      <c r="D437" s="354"/>
      <c r="E437" s="354"/>
      <c r="F437" s="354"/>
      <c r="G437" s="354"/>
      <c r="H437" s="354" t="n">
        <v>2</v>
      </c>
      <c r="I437" s="354"/>
      <c r="J437" s="354"/>
      <c r="K437" s="354"/>
      <c r="L437" s="354"/>
      <c r="M437" s="354"/>
      <c r="N437" s="354"/>
      <c r="O437" s="354"/>
      <c r="P437" s="354"/>
      <c r="Q437" s="354"/>
      <c r="R437" s="354"/>
      <c r="S437" s="354"/>
      <c r="T437" s="354"/>
      <c r="U437" s="354"/>
      <c r="V437" s="354"/>
      <c r="W437" s="354"/>
      <c r="X437" s="354"/>
      <c r="Y437" s="354"/>
      <c r="Z437" s="354"/>
      <c r="AA437" s="354"/>
      <c r="AB437" s="354"/>
      <c r="AC437" s="354"/>
      <c r="AD437" s="354"/>
      <c r="AE437" s="354"/>
      <c r="AF437" s="354"/>
      <c r="AG437" s="354"/>
      <c r="AH437" s="354"/>
      <c r="AI437" s="354"/>
      <c r="AJ437" s="354"/>
      <c r="AK437" s="354"/>
      <c r="AL437" s="354"/>
      <c r="AM437" s="354"/>
      <c r="AN437" s="354"/>
      <c r="AO437" s="354"/>
      <c r="AP437" s="354"/>
      <c r="AQ437" s="354"/>
      <c r="AR437" s="354"/>
      <c r="AS437" s="354"/>
      <c r="AT437" s="354"/>
      <c r="AU437" s="354"/>
      <c r="AV437" s="354"/>
      <c r="AW437" s="354"/>
      <c r="AX437" s="354"/>
      <c r="AY437" s="354"/>
      <c r="AZ437" s="354"/>
      <c r="BA437" s="354"/>
      <c r="BB437" s="354"/>
      <c r="BC437" s="354" t="n">
        <v>3</v>
      </c>
      <c r="BD437" s="354"/>
      <c r="BE437" s="354"/>
      <c r="BF437" s="354"/>
      <c r="BG437" s="354"/>
      <c r="BH437" s="354"/>
      <c r="BI437" s="354"/>
      <c r="BJ437" s="354"/>
      <c r="BK437" s="354"/>
      <c r="BL437" s="354"/>
      <c r="BM437" s="354"/>
      <c r="BN437" s="354"/>
      <c r="BO437" s="354"/>
      <c r="BP437" s="354"/>
      <c r="BQ437" s="354"/>
      <c r="BR437" s="354"/>
      <c r="BS437" s="354" t="n">
        <v>4</v>
      </c>
      <c r="BT437" s="354"/>
      <c r="BU437" s="354"/>
      <c r="BV437" s="354"/>
      <c r="BW437" s="354"/>
      <c r="BX437" s="354"/>
      <c r="BY437" s="354"/>
      <c r="BZ437" s="354"/>
      <c r="CA437" s="354"/>
      <c r="CB437" s="354"/>
      <c r="CC437" s="354"/>
      <c r="CD437" s="354"/>
      <c r="CE437" s="354"/>
      <c r="CF437" s="354"/>
      <c r="CG437" s="354"/>
      <c r="CH437" s="354"/>
      <c r="CI437" s="354" t="n">
        <v>5</v>
      </c>
      <c r="CJ437" s="354"/>
      <c r="CK437" s="354"/>
      <c r="CL437" s="354"/>
      <c r="CM437" s="354"/>
      <c r="CN437" s="354"/>
      <c r="CO437" s="354"/>
      <c r="CP437" s="354"/>
      <c r="CQ437" s="354"/>
      <c r="CR437" s="354"/>
      <c r="CS437" s="354"/>
      <c r="CT437" s="354"/>
      <c r="CU437" s="354"/>
      <c r="CV437" s="354"/>
      <c r="CW437" s="354"/>
      <c r="CX437" s="354"/>
      <c r="CY437" s="354"/>
      <c r="CZ437" s="354"/>
    </row>
    <row r="438" s="362" customFormat="true" ht="12.75" hidden="false" customHeight="false" outlineLevel="0" collapsed="false">
      <c r="A438" s="379" t="s">
        <v>511</v>
      </c>
      <c r="B438" s="379"/>
      <c r="C438" s="379"/>
      <c r="D438" s="379"/>
      <c r="E438" s="379"/>
      <c r="F438" s="379"/>
      <c r="G438" s="379"/>
      <c r="H438" s="379"/>
      <c r="I438" s="379"/>
      <c r="J438" s="379"/>
      <c r="K438" s="379"/>
      <c r="L438" s="379"/>
      <c r="M438" s="379"/>
      <c r="N438" s="379"/>
      <c r="O438" s="379"/>
      <c r="P438" s="379"/>
      <c r="Q438" s="379"/>
      <c r="R438" s="379"/>
      <c r="S438" s="379"/>
      <c r="T438" s="379"/>
      <c r="U438" s="379"/>
      <c r="V438" s="379"/>
      <c r="W438" s="379"/>
      <c r="X438" s="379"/>
      <c r="Y438" s="379"/>
      <c r="Z438" s="379"/>
      <c r="AA438" s="379"/>
      <c r="AB438" s="379"/>
      <c r="AC438" s="379"/>
      <c r="AD438" s="379"/>
      <c r="AE438" s="379"/>
      <c r="AF438" s="379"/>
      <c r="AG438" s="379"/>
      <c r="AH438" s="379"/>
      <c r="AI438" s="379"/>
      <c r="AJ438" s="379"/>
      <c r="AK438" s="379"/>
      <c r="AL438" s="379"/>
      <c r="AM438" s="379"/>
      <c r="AN438" s="379"/>
      <c r="AO438" s="379"/>
      <c r="AP438" s="379"/>
      <c r="AQ438" s="379"/>
      <c r="AR438" s="379"/>
      <c r="AS438" s="379"/>
      <c r="AT438" s="379"/>
      <c r="AU438" s="379"/>
      <c r="AV438" s="379"/>
      <c r="AW438" s="379"/>
      <c r="AX438" s="379"/>
      <c r="AY438" s="379"/>
      <c r="AZ438" s="379"/>
      <c r="BA438" s="379"/>
      <c r="BB438" s="379"/>
      <c r="BC438" s="379"/>
      <c r="BD438" s="379"/>
      <c r="BE438" s="379"/>
      <c r="BF438" s="379"/>
      <c r="BG438" s="379"/>
      <c r="BH438" s="379"/>
      <c r="BI438" s="379"/>
      <c r="BJ438" s="379"/>
      <c r="BK438" s="379"/>
      <c r="BL438" s="379"/>
      <c r="BM438" s="379"/>
      <c r="BN438" s="379"/>
      <c r="BO438" s="379"/>
      <c r="BP438" s="379"/>
      <c r="BQ438" s="379"/>
      <c r="BR438" s="379"/>
      <c r="BS438" s="379"/>
      <c r="BT438" s="379"/>
      <c r="BU438" s="379"/>
      <c r="BV438" s="379"/>
      <c r="BW438" s="379"/>
      <c r="BX438" s="379"/>
      <c r="BY438" s="379"/>
      <c r="BZ438" s="379"/>
      <c r="CA438" s="379"/>
      <c r="CB438" s="379"/>
      <c r="CC438" s="379"/>
      <c r="CD438" s="379"/>
      <c r="CE438" s="379"/>
      <c r="CF438" s="379"/>
      <c r="CG438" s="379"/>
      <c r="CH438" s="379"/>
      <c r="CI438" s="379"/>
      <c r="CJ438" s="379"/>
      <c r="CK438" s="379"/>
      <c r="CL438" s="379"/>
      <c r="CM438" s="379"/>
      <c r="CN438" s="379"/>
      <c r="CO438" s="379"/>
      <c r="CP438" s="379"/>
      <c r="CQ438" s="379"/>
      <c r="CR438" s="379"/>
      <c r="CS438" s="379"/>
      <c r="CT438" s="379"/>
      <c r="CU438" s="379"/>
      <c r="CV438" s="379"/>
      <c r="CW438" s="379"/>
      <c r="CX438" s="379"/>
      <c r="CY438" s="379"/>
      <c r="CZ438" s="379"/>
    </row>
    <row r="439" s="362" customFormat="true" ht="25.5" hidden="false" customHeight="true" outlineLevel="0" collapsed="false">
      <c r="A439" s="358" t="s">
        <v>154</v>
      </c>
      <c r="B439" s="358"/>
      <c r="C439" s="358"/>
      <c r="D439" s="358"/>
      <c r="E439" s="358"/>
      <c r="F439" s="358"/>
      <c r="G439" s="358"/>
      <c r="H439" s="121" t="s">
        <v>595</v>
      </c>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c r="AN439" s="121"/>
      <c r="AO439" s="121"/>
      <c r="AP439" s="121"/>
      <c r="AQ439" s="121"/>
      <c r="AR439" s="121"/>
      <c r="AS439" s="121"/>
      <c r="AT439" s="121"/>
      <c r="AU439" s="121"/>
      <c r="AV439" s="121"/>
      <c r="AW439" s="121"/>
      <c r="AX439" s="121"/>
      <c r="AY439" s="121"/>
      <c r="AZ439" s="121"/>
      <c r="BA439" s="121"/>
      <c r="BB439" s="121"/>
      <c r="BC439" s="360" t="n">
        <v>12</v>
      </c>
      <c r="BD439" s="360"/>
      <c r="BE439" s="360"/>
      <c r="BF439" s="360"/>
      <c r="BG439" s="360"/>
      <c r="BH439" s="360"/>
      <c r="BI439" s="360"/>
      <c r="BJ439" s="360"/>
      <c r="BK439" s="360"/>
      <c r="BL439" s="360"/>
      <c r="BM439" s="360"/>
      <c r="BN439" s="360"/>
      <c r="BO439" s="360"/>
      <c r="BP439" s="360"/>
      <c r="BQ439" s="360"/>
      <c r="BR439" s="360"/>
      <c r="BS439" s="361" t="n">
        <v>5500</v>
      </c>
      <c r="BT439" s="361"/>
      <c r="BU439" s="361"/>
      <c r="BV439" s="361"/>
      <c r="BW439" s="361"/>
      <c r="BX439" s="361"/>
      <c r="BY439" s="361"/>
      <c r="BZ439" s="361"/>
      <c r="CA439" s="361"/>
      <c r="CB439" s="361"/>
      <c r="CC439" s="361"/>
      <c r="CD439" s="361"/>
      <c r="CE439" s="361"/>
      <c r="CF439" s="361"/>
      <c r="CG439" s="361"/>
      <c r="CH439" s="361"/>
      <c r="CI439" s="361" t="n">
        <f aca="false">BC439*BS439</f>
        <v>66000</v>
      </c>
      <c r="CJ439" s="361"/>
      <c r="CK439" s="361"/>
      <c r="CL439" s="361"/>
      <c r="CM439" s="361"/>
      <c r="CN439" s="361"/>
      <c r="CO439" s="361"/>
      <c r="CP439" s="361"/>
      <c r="CQ439" s="361"/>
      <c r="CR439" s="361"/>
      <c r="CS439" s="361"/>
      <c r="CT439" s="361"/>
      <c r="CU439" s="361"/>
      <c r="CV439" s="361"/>
      <c r="CW439" s="361"/>
      <c r="CX439" s="361"/>
      <c r="CY439" s="361"/>
      <c r="CZ439" s="361"/>
    </row>
    <row r="440" s="362" customFormat="true" ht="29.25" hidden="false" customHeight="true" outlineLevel="0" collapsed="false">
      <c r="A440" s="358" t="s">
        <v>155</v>
      </c>
      <c r="B440" s="358"/>
      <c r="C440" s="358"/>
      <c r="D440" s="358"/>
      <c r="E440" s="358"/>
      <c r="F440" s="358"/>
      <c r="G440" s="358"/>
      <c r="H440" s="121" t="s">
        <v>596</v>
      </c>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c r="AN440" s="121"/>
      <c r="AO440" s="121"/>
      <c r="AP440" s="121"/>
      <c r="AQ440" s="121"/>
      <c r="AR440" s="121"/>
      <c r="AS440" s="121"/>
      <c r="AT440" s="121"/>
      <c r="AU440" s="121"/>
      <c r="AV440" s="121"/>
      <c r="AW440" s="121"/>
      <c r="AX440" s="121"/>
      <c r="AY440" s="121"/>
      <c r="AZ440" s="121"/>
      <c r="BA440" s="121"/>
      <c r="BB440" s="121"/>
      <c r="BC440" s="360" t="n">
        <v>3</v>
      </c>
      <c r="BD440" s="360"/>
      <c r="BE440" s="360"/>
      <c r="BF440" s="360"/>
      <c r="BG440" s="360"/>
      <c r="BH440" s="360"/>
      <c r="BI440" s="360"/>
      <c r="BJ440" s="360"/>
      <c r="BK440" s="360"/>
      <c r="BL440" s="360"/>
      <c r="BM440" s="360"/>
      <c r="BN440" s="360"/>
      <c r="BO440" s="360"/>
      <c r="BP440" s="360"/>
      <c r="BQ440" s="360"/>
      <c r="BR440" s="360"/>
      <c r="BS440" s="361" t="n">
        <v>14000</v>
      </c>
      <c r="BT440" s="361"/>
      <c r="BU440" s="361"/>
      <c r="BV440" s="361"/>
      <c r="BW440" s="361"/>
      <c r="BX440" s="361"/>
      <c r="BY440" s="361"/>
      <c r="BZ440" s="361"/>
      <c r="CA440" s="361"/>
      <c r="CB440" s="361"/>
      <c r="CC440" s="361"/>
      <c r="CD440" s="361"/>
      <c r="CE440" s="361"/>
      <c r="CF440" s="361"/>
      <c r="CG440" s="361"/>
      <c r="CH440" s="361"/>
      <c r="CI440" s="361" t="n">
        <f aca="false">BC440*BS440</f>
        <v>42000</v>
      </c>
      <c r="CJ440" s="361"/>
      <c r="CK440" s="361"/>
      <c r="CL440" s="361"/>
      <c r="CM440" s="361"/>
      <c r="CN440" s="361"/>
      <c r="CO440" s="361"/>
      <c r="CP440" s="361"/>
      <c r="CQ440" s="361"/>
      <c r="CR440" s="361"/>
      <c r="CS440" s="361"/>
      <c r="CT440" s="361"/>
      <c r="CU440" s="361"/>
      <c r="CV440" s="361"/>
      <c r="CW440" s="361"/>
      <c r="CX440" s="361"/>
      <c r="CY440" s="361"/>
      <c r="CZ440" s="361"/>
    </row>
    <row r="441" s="362" customFormat="true" ht="15" hidden="false" customHeight="true" outlineLevel="0" collapsed="false">
      <c r="A441" s="358" t="s">
        <v>156</v>
      </c>
      <c r="B441" s="358"/>
      <c r="C441" s="358"/>
      <c r="D441" s="358"/>
      <c r="E441" s="358"/>
      <c r="F441" s="358"/>
      <c r="G441" s="358"/>
      <c r="H441" s="416" t="s">
        <v>597</v>
      </c>
      <c r="I441" s="416"/>
      <c r="J441" s="416"/>
      <c r="K441" s="416"/>
      <c r="L441" s="416"/>
      <c r="M441" s="416"/>
      <c r="N441" s="416"/>
      <c r="O441" s="416"/>
      <c r="P441" s="416"/>
      <c r="Q441" s="416"/>
      <c r="R441" s="416"/>
      <c r="S441" s="416"/>
      <c r="T441" s="416"/>
      <c r="U441" s="416"/>
      <c r="V441" s="416"/>
      <c r="W441" s="416"/>
      <c r="X441" s="416"/>
      <c r="Y441" s="416"/>
      <c r="Z441" s="416"/>
      <c r="AA441" s="416"/>
      <c r="AB441" s="416"/>
      <c r="AC441" s="416"/>
      <c r="AD441" s="416"/>
      <c r="AE441" s="416"/>
      <c r="AF441" s="416"/>
      <c r="AG441" s="416"/>
      <c r="AH441" s="416"/>
      <c r="AI441" s="416"/>
      <c r="AJ441" s="416"/>
      <c r="AK441" s="416"/>
      <c r="AL441" s="416"/>
      <c r="AM441" s="416"/>
      <c r="AN441" s="416"/>
      <c r="AO441" s="416"/>
      <c r="AP441" s="416"/>
      <c r="AQ441" s="416"/>
      <c r="AR441" s="416"/>
      <c r="AS441" s="416"/>
      <c r="AT441" s="416"/>
      <c r="AU441" s="416"/>
      <c r="AV441" s="416"/>
      <c r="AW441" s="416"/>
      <c r="AX441" s="416"/>
      <c r="AY441" s="416"/>
      <c r="AZ441" s="416"/>
      <c r="BA441" s="416"/>
      <c r="BB441" s="416"/>
      <c r="BC441" s="360" t="n">
        <v>3</v>
      </c>
      <c r="BD441" s="360"/>
      <c r="BE441" s="360"/>
      <c r="BF441" s="360"/>
      <c r="BG441" s="360"/>
      <c r="BH441" s="360"/>
      <c r="BI441" s="360"/>
      <c r="BJ441" s="360"/>
      <c r="BK441" s="360"/>
      <c r="BL441" s="360"/>
      <c r="BM441" s="360"/>
      <c r="BN441" s="360"/>
      <c r="BO441" s="360"/>
      <c r="BP441" s="360"/>
      <c r="BQ441" s="360"/>
      <c r="BR441" s="360"/>
      <c r="BS441" s="361" t="n">
        <v>15000</v>
      </c>
      <c r="BT441" s="361"/>
      <c r="BU441" s="361"/>
      <c r="BV441" s="361"/>
      <c r="BW441" s="361"/>
      <c r="BX441" s="361"/>
      <c r="BY441" s="361"/>
      <c r="BZ441" s="361"/>
      <c r="CA441" s="361"/>
      <c r="CB441" s="361"/>
      <c r="CC441" s="361"/>
      <c r="CD441" s="361"/>
      <c r="CE441" s="361"/>
      <c r="CF441" s="361"/>
      <c r="CG441" s="361"/>
      <c r="CH441" s="361"/>
      <c r="CI441" s="361" t="n">
        <f aca="false">BC441*BS441</f>
        <v>45000</v>
      </c>
      <c r="CJ441" s="361"/>
      <c r="CK441" s="361"/>
      <c r="CL441" s="361"/>
      <c r="CM441" s="361"/>
      <c r="CN441" s="361"/>
      <c r="CO441" s="361"/>
      <c r="CP441" s="361"/>
      <c r="CQ441" s="361"/>
      <c r="CR441" s="361"/>
      <c r="CS441" s="361"/>
      <c r="CT441" s="361"/>
      <c r="CU441" s="361"/>
      <c r="CV441" s="361"/>
      <c r="CW441" s="361"/>
      <c r="CX441" s="361"/>
      <c r="CY441" s="361"/>
      <c r="CZ441" s="361"/>
    </row>
    <row r="442" s="244" customFormat="true" ht="14.25" hidden="false" customHeight="true" outlineLevel="0" collapsed="false">
      <c r="A442" s="358" t="s">
        <v>157</v>
      </c>
      <c r="B442" s="358"/>
      <c r="C442" s="358"/>
      <c r="D442" s="358"/>
      <c r="E442" s="358"/>
      <c r="F442" s="358"/>
      <c r="G442" s="358"/>
      <c r="H442" s="121" t="s">
        <v>598</v>
      </c>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1"/>
      <c r="AL442" s="121"/>
      <c r="AM442" s="121"/>
      <c r="AN442" s="121"/>
      <c r="AO442" s="121"/>
      <c r="AP442" s="121"/>
      <c r="AQ442" s="121"/>
      <c r="AR442" s="121"/>
      <c r="AS442" s="121"/>
      <c r="AT442" s="121"/>
      <c r="AU442" s="121"/>
      <c r="AV442" s="121"/>
      <c r="AW442" s="121"/>
      <c r="AX442" s="121"/>
      <c r="AY442" s="121"/>
      <c r="AZ442" s="121"/>
      <c r="BA442" s="121"/>
      <c r="BB442" s="121"/>
      <c r="BC442" s="360" t="n">
        <v>3</v>
      </c>
      <c r="BD442" s="360"/>
      <c r="BE442" s="360"/>
      <c r="BF442" s="360"/>
      <c r="BG442" s="360"/>
      <c r="BH442" s="360"/>
      <c r="BI442" s="360"/>
      <c r="BJ442" s="360"/>
      <c r="BK442" s="360"/>
      <c r="BL442" s="360"/>
      <c r="BM442" s="360"/>
      <c r="BN442" s="360"/>
      <c r="BO442" s="360"/>
      <c r="BP442" s="360"/>
      <c r="BQ442" s="360"/>
      <c r="BR442" s="360"/>
      <c r="BS442" s="361" t="n">
        <v>30000</v>
      </c>
      <c r="BT442" s="361"/>
      <c r="BU442" s="361"/>
      <c r="BV442" s="361"/>
      <c r="BW442" s="361"/>
      <c r="BX442" s="361"/>
      <c r="BY442" s="361"/>
      <c r="BZ442" s="361"/>
      <c r="CA442" s="361"/>
      <c r="CB442" s="361"/>
      <c r="CC442" s="361"/>
      <c r="CD442" s="361"/>
      <c r="CE442" s="361"/>
      <c r="CF442" s="361"/>
      <c r="CG442" s="361"/>
      <c r="CH442" s="361"/>
      <c r="CI442" s="361" t="n">
        <f aca="false">BC442*BS442</f>
        <v>90000</v>
      </c>
      <c r="CJ442" s="361"/>
      <c r="CK442" s="361"/>
      <c r="CL442" s="361"/>
      <c r="CM442" s="361"/>
      <c r="CN442" s="361"/>
      <c r="CO442" s="361"/>
      <c r="CP442" s="361"/>
      <c r="CQ442" s="361"/>
      <c r="CR442" s="361"/>
      <c r="CS442" s="361"/>
      <c r="CT442" s="361"/>
      <c r="CU442" s="361"/>
      <c r="CV442" s="361"/>
      <c r="CW442" s="361"/>
      <c r="CX442" s="361"/>
      <c r="CY442" s="361"/>
      <c r="CZ442" s="361"/>
    </row>
    <row r="443" s="244" customFormat="true" ht="14.25" hidden="false" customHeight="true" outlineLevel="0" collapsed="false">
      <c r="A443" s="358" t="s">
        <v>158</v>
      </c>
      <c r="B443" s="358"/>
      <c r="C443" s="358"/>
      <c r="D443" s="358"/>
      <c r="E443" s="358"/>
      <c r="F443" s="358"/>
      <c r="G443" s="358"/>
      <c r="H443" s="121" t="s">
        <v>599</v>
      </c>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1"/>
      <c r="AN443" s="121"/>
      <c r="AO443" s="121"/>
      <c r="AP443" s="121"/>
      <c r="AQ443" s="121"/>
      <c r="AR443" s="121"/>
      <c r="AS443" s="121"/>
      <c r="AT443" s="121"/>
      <c r="AU443" s="121"/>
      <c r="AV443" s="121"/>
      <c r="AW443" s="121"/>
      <c r="AX443" s="121"/>
      <c r="AY443" s="121"/>
      <c r="AZ443" s="121"/>
      <c r="BA443" s="121"/>
      <c r="BB443" s="121"/>
      <c r="BC443" s="360" t="n">
        <v>10</v>
      </c>
      <c r="BD443" s="360"/>
      <c r="BE443" s="360"/>
      <c r="BF443" s="360"/>
      <c r="BG443" s="360"/>
      <c r="BH443" s="360"/>
      <c r="BI443" s="360"/>
      <c r="BJ443" s="360"/>
      <c r="BK443" s="360"/>
      <c r="BL443" s="360"/>
      <c r="BM443" s="360"/>
      <c r="BN443" s="360"/>
      <c r="BO443" s="360"/>
      <c r="BP443" s="360"/>
      <c r="BQ443" s="360"/>
      <c r="BR443" s="360"/>
      <c r="BS443" s="361" t="n">
        <v>10000</v>
      </c>
      <c r="BT443" s="361"/>
      <c r="BU443" s="361"/>
      <c r="BV443" s="361"/>
      <c r="BW443" s="361"/>
      <c r="BX443" s="361"/>
      <c r="BY443" s="361"/>
      <c r="BZ443" s="361"/>
      <c r="CA443" s="361"/>
      <c r="CB443" s="361"/>
      <c r="CC443" s="361"/>
      <c r="CD443" s="361"/>
      <c r="CE443" s="361"/>
      <c r="CF443" s="361"/>
      <c r="CG443" s="361"/>
      <c r="CH443" s="361"/>
      <c r="CI443" s="361" t="n">
        <f aca="false">BC443*BS443</f>
        <v>100000</v>
      </c>
      <c r="CJ443" s="361"/>
      <c r="CK443" s="361"/>
      <c r="CL443" s="361"/>
      <c r="CM443" s="361"/>
      <c r="CN443" s="361"/>
      <c r="CO443" s="361"/>
      <c r="CP443" s="361"/>
      <c r="CQ443" s="361"/>
      <c r="CR443" s="361"/>
      <c r="CS443" s="361"/>
      <c r="CT443" s="361"/>
      <c r="CU443" s="361"/>
      <c r="CV443" s="361"/>
      <c r="CW443" s="361"/>
      <c r="CX443" s="361"/>
      <c r="CY443" s="361"/>
      <c r="CZ443" s="361"/>
    </row>
    <row r="444" s="244" customFormat="true" ht="14.25" hidden="false" customHeight="false" outlineLevel="0" collapsed="false">
      <c r="A444" s="358" t="s">
        <v>159</v>
      </c>
      <c r="B444" s="358"/>
      <c r="C444" s="358"/>
      <c r="D444" s="358"/>
      <c r="E444" s="358"/>
      <c r="F444" s="358"/>
      <c r="G444" s="358"/>
      <c r="H444" s="416" t="s">
        <v>600</v>
      </c>
      <c r="I444" s="416"/>
      <c r="J444" s="416"/>
      <c r="K444" s="416"/>
      <c r="L444" s="416"/>
      <c r="M444" s="416"/>
      <c r="N444" s="416"/>
      <c r="O444" s="416"/>
      <c r="P444" s="416"/>
      <c r="Q444" s="416"/>
      <c r="R444" s="416"/>
      <c r="S444" s="416"/>
      <c r="T444" s="416"/>
      <c r="U444" s="416"/>
      <c r="V444" s="416"/>
      <c r="W444" s="416"/>
      <c r="X444" s="416"/>
      <c r="Y444" s="416"/>
      <c r="Z444" s="416"/>
      <c r="AA444" s="416"/>
      <c r="AB444" s="416"/>
      <c r="AC444" s="416"/>
      <c r="AD444" s="416"/>
      <c r="AE444" s="416"/>
      <c r="AF444" s="416"/>
      <c r="AG444" s="416"/>
      <c r="AH444" s="416"/>
      <c r="AI444" s="416"/>
      <c r="AJ444" s="416"/>
      <c r="AK444" s="416"/>
      <c r="AL444" s="416"/>
      <c r="AM444" s="416"/>
      <c r="AN444" s="416"/>
      <c r="AO444" s="416"/>
      <c r="AP444" s="416"/>
      <c r="AQ444" s="416"/>
      <c r="AR444" s="416"/>
      <c r="AS444" s="416"/>
      <c r="AT444" s="416"/>
      <c r="AU444" s="416"/>
      <c r="AV444" s="416"/>
      <c r="AW444" s="416"/>
      <c r="AX444" s="416"/>
      <c r="AY444" s="416"/>
      <c r="AZ444" s="416"/>
      <c r="BA444" s="416"/>
      <c r="BB444" s="416"/>
      <c r="BC444" s="360" t="n">
        <v>12</v>
      </c>
      <c r="BD444" s="360"/>
      <c r="BE444" s="360"/>
      <c r="BF444" s="360"/>
      <c r="BG444" s="360"/>
      <c r="BH444" s="360"/>
      <c r="BI444" s="360"/>
      <c r="BJ444" s="360"/>
      <c r="BK444" s="360"/>
      <c r="BL444" s="360"/>
      <c r="BM444" s="360"/>
      <c r="BN444" s="360"/>
      <c r="BO444" s="360"/>
      <c r="BP444" s="360"/>
      <c r="BQ444" s="360"/>
      <c r="BR444" s="360"/>
      <c r="BS444" s="361" t="n">
        <v>5000</v>
      </c>
      <c r="BT444" s="361"/>
      <c r="BU444" s="361"/>
      <c r="BV444" s="361"/>
      <c r="BW444" s="361"/>
      <c r="BX444" s="361"/>
      <c r="BY444" s="361"/>
      <c r="BZ444" s="361"/>
      <c r="CA444" s="361"/>
      <c r="CB444" s="361"/>
      <c r="CC444" s="361"/>
      <c r="CD444" s="361"/>
      <c r="CE444" s="361"/>
      <c r="CF444" s="361"/>
      <c r="CG444" s="361"/>
      <c r="CH444" s="361"/>
      <c r="CI444" s="361" t="n">
        <f aca="false">BC444*BS444</f>
        <v>60000</v>
      </c>
      <c r="CJ444" s="361"/>
      <c r="CK444" s="361"/>
      <c r="CL444" s="361"/>
      <c r="CM444" s="361"/>
      <c r="CN444" s="361"/>
      <c r="CO444" s="361"/>
      <c r="CP444" s="361"/>
      <c r="CQ444" s="361"/>
      <c r="CR444" s="361"/>
      <c r="CS444" s="361"/>
      <c r="CT444" s="361"/>
      <c r="CU444" s="361"/>
      <c r="CV444" s="361"/>
      <c r="CW444" s="361"/>
      <c r="CX444" s="361"/>
      <c r="CY444" s="361"/>
      <c r="CZ444" s="361"/>
    </row>
    <row r="445" customFormat="false" ht="15" hidden="true" customHeight="true" outlineLevel="0" collapsed="false">
      <c r="A445" s="358" t="s">
        <v>160</v>
      </c>
      <c r="B445" s="358"/>
      <c r="C445" s="358"/>
      <c r="D445" s="358"/>
      <c r="E445" s="358"/>
      <c r="F445" s="358"/>
      <c r="G445" s="358"/>
      <c r="H445" s="121" t="s">
        <v>601</v>
      </c>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1"/>
      <c r="AN445" s="121"/>
      <c r="AO445" s="121"/>
      <c r="AP445" s="121"/>
      <c r="AQ445" s="121"/>
      <c r="AR445" s="121"/>
      <c r="AS445" s="121"/>
      <c r="AT445" s="121"/>
      <c r="AU445" s="121"/>
      <c r="AV445" s="121"/>
      <c r="AW445" s="121"/>
      <c r="AX445" s="121"/>
      <c r="AY445" s="121"/>
      <c r="AZ445" s="121"/>
      <c r="BA445" s="121"/>
      <c r="BB445" s="121"/>
      <c r="BC445" s="360" t="n">
        <v>3</v>
      </c>
      <c r="BD445" s="360"/>
      <c r="BE445" s="360"/>
      <c r="BF445" s="360"/>
      <c r="BG445" s="360"/>
      <c r="BH445" s="360"/>
      <c r="BI445" s="360"/>
      <c r="BJ445" s="360"/>
      <c r="BK445" s="360"/>
      <c r="BL445" s="360"/>
      <c r="BM445" s="360"/>
      <c r="BN445" s="360"/>
      <c r="BO445" s="360"/>
      <c r="BP445" s="360"/>
      <c r="BQ445" s="360"/>
      <c r="BR445" s="360"/>
      <c r="BS445" s="361" t="n">
        <v>30000</v>
      </c>
      <c r="BT445" s="361"/>
      <c r="BU445" s="361"/>
      <c r="BV445" s="361"/>
      <c r="BW445" s="361"/>
      <c r="BX445" s="361"/>
      <c r="BY445" s="361"/>
      <c r="BZ445" s="361"/>
      <c r="CA445" s="361"/>
      <c r="CB445" s="361"/>
      <c r="CC445" s="361"/>
      <c r="CD445" s="361"/>
      <c r="CE445" s="361"/>
      <c r="CF445" s="361"/>
      <c r="CG445" s="361"/>
      <c r="CH445" s="361"/>
      <c r="CI445" s="361" t="n">
        <f aca="false">BC445*BS445</f>
        <v>90000</v>
      </c>
      <c r="CJ445" s="361"/>
      <c r="CK445" s="361"/>
      <c r="CL445" s="361"/>
      <c r="CM445" s="361"/>
      <c r="CN445" s="361"/>
      <c r="CO445" s="361"/>
      <c r="CP445" s="361"/>
      <c r="CQ445" s="361"/>
      <c r="CR445" s="361"/>
      <c r="CS445" s="361"/>
      <c r="CT445" s="361"/>
      <c r="CU445" s="361"/>
      <c r="CV445" s="361"/>
      <c r="CW445" s="361"/>
      <c r="CX445" s="361"/>
      <c r="CY445" s="361"/>
      <c r="CZ445" s="361"/>
    </row>
    <row r="446" customFormat="false" ht="15" hidden="true" customHeight="true" outlineLevel="0" collapsed="false">
      <c r="A446" s="358" t="s">
        <v>161</v>
      </c>
      <c r="B446" s="358"/>
      <c r="C446" s="358"/>
      <c r="D446" s="358"/>
      <c r="E446" s="358"/>
      <c r="F446" s="358"/>
      <c r="G446" s="358"/>
      <c r="H446" s="121" t="s">
        <v>602</v>
      </c>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1"/>
      <c r="AL446" s="121"/>
      <c r="AM446" s="121"/>
      <c r="AN446" s="121"/>
      <c r="AO446" s="121"/>
      <c r="AP446" s="121"/>
      <c r="AQ446" s="121"/>
      <c r="AR446" s="121"/>
      <c r="AS446" s="121"/>
      <c r="AT446" s="121"/>
      <c r="AU446" s="121"/>
      <c r="AV446" s="121"/>
      <c r="AW446" s="121"/>
      <c r="AX446" s="121"/>
      <c r="AY446" s="121"/>
      <c r="AZ446" s="121"/>
      <c r="BA446" s="121"/>
      <c r="BB446" s="121"/>
      <c r="BC446" s="360" t="n">
        <v>12</v>
      </c>
      <c r="BD446" s="360"/>
      <c r="BE446" s="360"/>
      <c r="BF446" s="360"/>
      <c r="BG446" s="360"/>
      <c r="BH446" s="360"/>
      <c r="BI446" s="360"/>
      <c r="BJ446" s="360"/>
      <c r="BK446" s="360"/>
      <c r="BL446" s="360"/>
      <c r="BM446" s="360"/>
      <c r="BN446" s="360"/>
      <c r="BO446" s="360"/>
      <c r="BP446" s="360"/>
      <c r="BQ446" s="360"/>
      <c r="BR446" s="360"/>
      <c r="BS446" s="361" t="n">
        <v>10000</v>
      </c>
      <c r="BT446" s="361"/>
      <c r="BU446" s="361"/>
      <c r="BV446" s="361"/>
      <c r="BW446" s="361"/>
      <c r="BX446" s="361"/>
      <c r="BY446" s="361"/>
      <c r="BZ446" s="361"/>
      <c r="CA446" s="361"/>
      <c r="CB446" s="361"/>
      <c r="CC446" s="361"/>
      <c r="CD446" s="361"/>
      <c r="CE446" s="361"/>
      <c r="CF446" s="361"/>
      <c r="CG446" s="361"/>
      <c r="CH446" s="361"/>
      <c r="CI446" s="361" t="n">
        <f aca="false">BC446*BS446</f>
        <v>120000</v>
      </c>
      <c r="CJ446" s="361"/>
      <c r="CK446" s="361"/>
      <c r="CL446" s="361"/>
      <c r="CM446" s="361"/>
      <c r="CN446" s="361"/>
      <c r="CO446" s="361"/>
      <c r="CP446" s="361"/>
      <c r="CQ446" s="361"/>
      <c r="CR446" s="361"/>
      <c r="CS446" s="361"/>
      <c r="CT446" s="361"/>
      <c r="CU446" s="361"/>
      <c r="CV446" s="361"/>
      <c r="CW446" s="361"/>
      <c r="CX446" s="361"/>
      <c r="CY446" s="361"/>
      <c r="CZ446" s="361"/>
    </row>
    <row r="447" customFormat="false" ht="15" hidden="true" customHeight="true" outlineLevel="0" collapsed="false">
      <c r="A447" s="358" t="s">
        <v>162</v>
      </c>
      <c r="B447" s="358"/>
      <c r="C447" s="358"/>
      <c r="D447" s="358"/>
      <c r="E447" s="358"/>
      <c r="F447" s="358"/>
      <c r="G447" s="358"/>
      <c r="H447" s="121" t="s">
        <v>603</v>
      </c>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c r="AN447" s="121"/>
      <c r="AO447" s="121"/>
      <c r="AP447" s="121"/>
      <c r="AQ447" s="121"/>
      <c r="AR447" s="121"/>
      <c r="AS447" s="121"/>
      <c r="AT447" s="121"/>
      <c r="AU447" s="121"/>
      <c r="AV447" s="121"/>
      <c r="AW447" s="121"/>
      <c r="AX447" s="121"/>
      <c r="AY447" s="121"/>
      <c r="AZ447" s="121"/>
      <c r="BA447" s="121"/>
      <c r="BB447" s="121"/>
      <c r="BC447" s="360" t="n">
        <v>4</v>
      </c>
      <c r="BD447" s="360"/>
      <c r="BE447" s="360"/>
      <c r="BF447" s="360"/>
      <c r="BG447" s="360"/>
      <c r="BH447" s="360"/>
      <c r="BI447" s="360"/>
      <c r="BJ447" s="360"/>
      <c r="BK447" s="360"/>
      <c r="BL447" s="360"/>
      <c r="BM447" s="360"/>
      <c r="BN447" s="360"/>
      <c r="BO447" s="360"/>
      <c r="BP447" s="360"/>
      <c r="BQ447" s="360"/>
      <c r="BR447" s="360"/>
      <c r="BS447" s="361" t="n">
        <v>7000</v>
      </c>
      <c r="BT447" s="361"/>
      <c r="BU447" s="361"/>
      <c r="BV447" s="361"/>
      <c r="BW447" s="361"/>
      <c r="BX447" s="361"/>
      <c r="BY447" s="361"/>
      <c r="BZ447" s="361"/>
      <c r="CA447" s="361"/>
      <c r="CB447" s="361"/>
      <c r="CC447" s="361"/>
      <c r="CD447" s="361"/>
      <c r="CE447" s="361"/>
      <c r="CF447" s="361"/>
      <c r="CG447" s="361"/>
      <c r="CH447" s="361"/>
      <c r="CI447" s="361" t="n">
        <f aca="false">BC447*BS447</f>
        <v>28000</v>
      </c>
      <c r="CJ447" s="361"/>
      <c r="CK447" s="361"/>
      <c r="CL447" s="361"/>
      <c r="CM447" s="361"/>
      <c r="CN447" s="361"/>
      <c r="CO447" s="361"/>
      <c r="CP447" s="361"/>
      <c r="CQ447" s="361"/>
      <c r="CR447" s="361"/>
      <c r="CS447" s="361"/>
      <c r="CT447" s="361"/>
      <c r="CU447" s="361"/>
      <c r="CV447" s="361"/>
      <c r="CW447" s="361"/>
      <c r="CX447" s="361"/>
      <c r="CY447" s="361"/>
      <c r="CZ447" s="361"/>
    </row>
    <row r="448" customFormat="false" ht="22.5" hidden="true" customHeight="true" outlineLevel="0" collapsed="false">
      <c r="A448" s="358" t="s">
        <v>604</v>
      </c>
      <c r="B448" s="358"/>
      <c r="C448" s="358"/>
      <c r="D448" s="358"/>
      <c r="E448" s="358"/>
      <c r="F448" s="358"/>
      <c r="G448" s="358"/>
      <c r="H448" s="121" t="s">
        <v>605</v>
      </c>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1"/>
      <c r="AL448" s="121"/>
      <c r="AM448" s="121"/>
      <c r="AN448" s="121"/>
      <c r="AO448" s="121"/>
      <c r="AP448" s="121"/>
      <c r="AQ448" s="121"/>
      <c r="AR448" s="121"/>
      <c r="AS448" s="121"/>
      <c r="AT448" s="121"/>
      <c r="AU448" s="121"/>
      <c r="AV448" s="121"/>
      <c r="AW448" s="121"/>
      <c r="AX448" s="121"/>
      <c r="AY448" s="121"/>
      <c r="AZ448" s="121"/>
      <c r="BA448" s="121"/>
      <c r="BB448" s="121"/>
      <c r="BC448" s="360" t="n">
        <v>3</v>
      </c>
      <c r="BD448" s="360"/>
      <c r="BE448" s="360"/>
      <c r="BF448" s="360"/>
      <c r="BG448" s="360"/>
      <c r="BH448" s="360"/>
      <c r="BI448" s="360"/>
      <c r="BJ448" s="360"/>
      <c r="BK448" s="360"/>
      <c r="BL448" s="360"/>
      <c r="BM448" s="360"/>
      <c r="BN448" s="360"/>
      <c r="BO448" s="360"/>
      <c r="BP448" s="360"/>
      <c r="BQ448" s="360"/>
      <c r="BR448" s="360"/>
      <c r="BS448" s="361" t="n">
        <v>1000</v>
      </c>
      <c r="BT448" s="361"/>
      <c r="BU448" s="361"/>
      <c r="BV448" s="361"/>
      <c r="BW448" s="361"/>
      <c r="BX448" s="361"/>
      <c r="BY448" s="361"/>
      <c r="BZ448" s="361"/>
      <c r="CA448" s="361"/>
      <c r="CB448" s="361"/>
      <c r="CC448" s="361"/>
      <c r="CD448" s="361"/>
      <c r="CE448" s="361"/>
      <c r="CF448" s="361"/>
      <c r="CG448" s="361"/>
      <c r="CH448" s="361"/>
      <c r="CI448" s="361" t="n">
        <f aca="false">BC448*BS448</f>
        <v>3000</v>
      </c>
      <c r="CJ448" s="361"/>
      <c r="CK448" s="361"/>
      <c r="CL448" s="361"/>
      <c r="CM448" s="361"/>
      <c r="CN448" s="361"/>
      <c r="CO448" s="361"/>
      <c r="CP448" s="361"/>
      <c r="CQ448" s="361"/>
      <c r="CR448" s="361"/>
      <c r="CS448" s="361"/>
      <c r="CT448" s="361"/>
      <c r="CU448" s="361"/>
      <c r="CV448" s="361"/>
      <c r="CW448" s="361"/>
      <c r="CX448" s="361"/>
      <c r="CY448" s="361"/>
      <c r="CZ448" s="361"/>
    </row>
    <row r="449" customFormat="false" ht="15" hidden="true" customHeight="true" outlineLevel="0" collapsed="false">
      <c r="A449" s="358" t="s">
        <v>606</v>
      </c>
      <c r="B449" s="358"/>
      <c r="C449" s="358"/>
      <c r="D449" s="358"/>
      <c r="E449" s="358"/>
      <c r="F449" s="358"/>
      <c r="G449" s="358"/>
      <c r="H449" s="121" t="s">
        <v>607</v>
      </c>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1"/>
      <c r="AN449" s="121"/>
      <c r="AO449" s="121"/>
      <c r="AP449" s="121"/>
      <c r="AQ449" s="121"/>
      <c r="AR449" s="121"/>
      <c r="AS449" s="121"/>
      <c r="AT449" s="121"/>
      <c r="AU449" s="121"/>
      <c r="AV449" s="121"/>
      <c r="AW449" s="121"/>
      <c r="AX449" s="121"/>
      <c r="AY449" s="121"/>
      <c r="AZ449" s="121"/>
      <c r="BA449" s="121"/>
      <c r="BB449" s="121"/>
      <c r="BC449" s="360" t="n">
        <v>12</v>
      </c>
      <c r="BD449" s="360"/>
      <c r="BE449" s="360"/>
      <c r="BF449" s="360"/>
      <c r="BG449" s="360"/>
      <c r="BH449" s="360"/>
      <c r="BI449" s="360"/>
      <c r="BJ449" s="360"/>
      <c r="BK449" s="360"/>
      <c r="BL449" s="360"/>
      <c r="BM449" s="360"/>
      <c r="BN449" s="360"/>
      <c r="BO449" s="360"/>
      <c r="BP449" s="360"/>
      <c r="BQ449" s="360"/>
      <c r="BR449" s="360"/>
      <c r="BS449" s="361" t="n">
        <v>4000</v>
      </c>
      <c r="BT449" s="361"/>
      <c r="BU449" s="361"/>
      <c r="BV449" s="361"/>
      <c r="BW449" s="361"/>
      <c r="BX449" s="361"/>
      <c r="BY449" s="361"/>
      <c r="BZ449" s="361"/>
      <c r="CA449" s="361"/>
      <c r="CB449" s="361"/>
      <c r="CC449" s="361"/>
      <c r="CD449" s="361"/>
      <c r="CE449" s="361"/>
      <c r="CF449" s="361"/>
      <c r="CG449" s="361"/>
      <c r="CH449" s="361"/>
      <c r="CI449" s="361" t="n">
        <f aca="false">BC449*BS449</f>
        <v>48000</v>
      </c>
      <c r="CJ449" s="361"/>
      <c r="CK449" s="361"/>
      <c r="CL449" s="361"/>
      <c r="CM449" s="361"/>
      <c r="CN449" s="361"/>
      <c r="CO449" s="361"/>
      <c r="CP449" s="361"/>
      <c r="CQ449" s="361"/>
      <c r="CR449" s="361"/>
      <c r="CS449" s="361"/>
      <c r="CT449" s="361"/>
      <c r="CU449" s="361"/>
      <c r="CV449" s="361"/>
      <c r="CW449" s="361"/>
      <c r="CX449" s="361"/>
      <c r="CY449" s="361"/>
      <c r="CZ449" s="361"/>
    </row>
    <row r="450" customFormat="false" ht="15" hidden="true" customHeight="true" outlineLevel="0" collapsed="false">
      <c r="A450" s="358" t="s">
        <v>608</v>
      </c>
      <c r="B450" s="358"/>
      <c r="C450" s="358"/>
      <c r="D450" s="358"/>
      <c r="E450" s="358"/>
      <c r="F450" s="358"/>
      <c r="G450" s="358"/>
      <c r="H450" s="416" t="s">
        <v>609</v>
      </c>
      <c r="I450" s="416"/>
      <c r="J450" s="416"/>
      <c r="K450" s="416"/>
      <c r="L450" s="416"/>
      <c r="M450" s="416"/>
      <c r="N450" s="416"/>
      <c r="O450" s="416"/>
      <c r="P450" s="416"/>
      <c r="Q450" s="416"/>
      <c r="R450" s="416"/>
      <c r="S450" s="416"/>
      <c r="T450" s="416"/>
      <c r="U450" s="416"/>
      <c r="V450" s="416"/>
      <c r="W450" s="416"/>
      <c r="X450" s="416"/>
      <c r="Y450" s="416"/>
      <c r="Z450" s="416"/>
      <c r="AA450" s="416"/>
      <c r="AB450" s="416"/>
      <c r="AC450" s="416"/>
      <c r="AD450" s="416"/>
      <c r="AE450" s="416"/>
      <c r="AF450" s="416"/>
      <c r="AG450" s="416"/>
      <c r="AH450" s="416"/>
      <c r="AI450" s="416"/>
      <c r="AJ450" s="416"/>
      <c r="AK450" s="416"/>
      <c r="AL450" s="416"/>
      <c r="AM450" s="416"/>
      <c r="AN450" s="416"/>
      <c r="AO450" s="416"/>
      <c r="AP450" s="416"/>
      <c r="AQ450" s="416"/>
      <c r="AR450" s="416"/>
      <c r="AS450" s="416"/>
      <c r="AT450" s="416"/>
      <c r="AU450" s="416"/>
      <c r="AV450" s="416"/>
      <c r="AW450" s="416"/>
      <c r="AX450" s="416"/>
      <c r="AY450" s="416"/>
      <c r="AZ450" s="416"/>
      <c r="BA450" s="416"/>
      <c r="BB450" s="416"/>
      <c r="BC450" s="360" t="n">
        <v>4</v>
      </c>
      <c r="BD450" s="360"/>
      <c r="BE450" s="360"/>
      <c r="BF450" s="360"/>
      <c r="BG450" s="360"/>
      <c r="BH450" s="360"/>
      <c r="BI450" s="360"/>
      <c r="BJ450" s="360"/>
      <c r="BK450" s="360"/>
      <c r="BL450" s="360"/>
      <c r="BM450" s="360"/>
      <c r="BN450" s="360"/>
      <c r="BO450" s="360"/>
      <c r="BP450" s="360"/>
      <c r="BQ450" s="360"/>
      <c r="BR450" s="360"/>
      <c r="BS450" s="361" t="n">
        <v>25000</v>
      </c>
      <c r="BT450" s="361"/>
      <c r="BU450" s="361"/>
      <c r="BV450" s="361"/>
      <c r="BW450" s="361"/>
      <c r="BX450" s="361"/>
      <c r="BY450" s="361"/>
      <c r="BZ450" s="361"/>
      <c r="CA450" s="361"/>
      <c r="CB450" s="361"/>
      <c r="CC450" s="361"/>
      <c r="CD450" s="361"/>
      <c r="CE450" s="361"/>
      <c r="CF450" s="361"/>
      <c r="CG450" s="361"/>
      <c r="CH450" s="361"/>
      <c r="CI450" s="361" t="n">
        <f aca="false">BC450*BS450</f>
        <v>100000</v>
      </c>
      <c r="CJ450" s="361"/>
      <c r="CK450" s="361"/>
      <c r="CL450" s="361"/>
      <c r="CM450" s="361"/>
      <c r="CN450" s="361"/>
      <c r="CO450" s="361"/>
      <c r="CP450" s="361"/>
      <c r="CQ450" s="361"/>
      <c r="CR450" s="361"/>
      <c r="CS450" s="361"/>
      <c r="CT450" s="361"/>
      <c r="CU450" s="361"/>
      <c r="CV450" s="361"/>
      <c r="CW450" s="361"/>
      <c r="CX450" s="361"/>
      <c r="CY450" s="361"/>
      <c r="CZ450" s="361"/>
    </row>
    <row r="451" customFormat="false" ht="15" hidden="true" customHeight="true" outlineLevel="0" collapsed="false">
      <c r="A451" s="358" t="s">
        <v>610</v>
      </c>
      <c r="B451" s="358"/>
      <c r="C451" s="358"/>
      <c r="D451" s="358"/>
      <c r="E451" s="358"/>
      <c r="F451" s="358"/>
      <c r="G451" s="358"/>
      <c r="H451" s="121" t="s">
        <v>611</v>
      </c>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1"/>
      <c r="AN451" s="121"/>
      <c r="AO451" s="121"/>
      <c r="AP451" s="121"/>
      <c r="AQ451" s="121"/>
      <c r="AR451" s="121"/>
      <c r="AS451" s="121"/>
      <c r="AT451" s="121"/>
      <c r="AU451" s="121"/>
      <c r="AV451" s="121"/>
      <c r="AW451" s="121"/>
      <c r="AX451" s="121"/>
      <c r="AY451" s="121"/>
      <c r="AZ451" s="121"/>
      <c r="BA451" s="121"/>
      <c r="BB451" s="121"/>
      <c r="BC451" s="360" t="n">
        <v>1</v>
      </c>
      <c r="BD451" s="360"/>
      <c r="BE451" s="360"/>
      <c r="BF451" s="360"/>
      <c r="BG451" s="360"/>
      <c r="BH451" s="360"/>
      <c r="BI451" s="360"/>
      <c r="BJ451" s="360"/>
      <c r="BK451" s="360"/>
      <c r="BL451" s="360"/>
      <c r="BM451" s="360"/>
      <c r="BN451" s="360"/>
      <c r="BO451" s="360"/>
      <c r="BP451" s="360"/>
      <c r="BQ451" s="360"/>
      <c r="BR451" s="360"/>
      <c r="BS451" s="361" t="n">
        <v>25000</v>
      </c>
      <c r="BT451" s="361"/>
      <c r="BU451" s="361"/>
      <c r="BV451" s="361"/>
      <c r="BW451" s="361"/>
      <c r="BX451" s="361"/>
      <c r="BY451" s="361"/>
      <c r="BZ451" s="361"/>
      <c r="CA451" s="361"/>
      <c r="CB451" s="361"/>
      <c r="CC451" s="361"/>
      <c r="CD451" s="361"/>
      <c r="CE451" s="361"/>
      <c r="CF451" s="361"/>
      <c r="CG451" s="361"/>
      <c r="CH451" s="361"/>
      <c r="CI451" s="361" t="n">
        <f aca="false">BC451*BS451</f>
        <v>25000</v>
      </c>
      <c r="CJ451" s="361"/>
      <c r="CK451" s="361"/>
      <c r="CL451" s="361"/>
      <c r="CM451" s="361"/>
      <c r="CN451" s="361"/>
      <c r="CO451" s="361"/>
      <c r="CP451" s="361"/>
      <c r="CQ451" s="361"/>
      <c r="CR451" s="361"/>
      <c r="CS451" s="361"/>
      <c r="CT451" s="361"/>
      <c r="CU451" s="361"/>
      <c r="CV451" s="361"/>
      <c r="CW451" s="361"/>
      <c r="CX451" s="361"/>
      <c r="CY451" s="361"/>
      <c r="CZ451" s="361"/>
    </row>
    <row r="452" customFormat="false" ht="15" hidden="true" customHeight="true" outlineLevel="0" collapsed="false">
      <c r="A452" s="358" t="s">
        <v>612</v>
      </c>
      <c r="B452" s="358"/>
      <c r="C452" s="358"/>
      <c r="D452" s="358"/>
      <c r="E452" s="358"/>
      <c r="F452" s="358"/>
      <c r="G452" s="358"/>
      <c r="H452" s="416" t="s">
        <v>613</v>
      </c>
      <c r="I452" s="416"/>
      <c r="J452" s="416"/>
      <c r="K452" s="416"/>
      <c r="L452" s="416"/>
      <c r="M452" s="416"/>
      <c r="N452" s="416"/>
      <c r="O452" s="416"/>
      <c r="P452" s="416"/>
      <c r="Q452" s="416"/>
      <c r="R452" s="416"/>
      <c r="S452" s="416"/>
      <c r="T452" s="416"/>
      <c r="U452" s="416"/>
      <c r="V452" s="416"/>
      <c r="W452" s="416"/>
      <c r="X452" s="416"/>
      <c r="Y452" s="416"/>
      <c r="Z452" s="416"/>
      <c r="AA452" s="416"/>
      <c r="AB452" s="416"/>
      <c r="AC452" s="416"/>
      <c r="AD452" s="416"/>
      <c r="AE452" s="416"/>
      <c r="AF452" s="416"/>
      <c r="AG452" s="416"/>
      <c r="AH452" s="416"/>
      <c r="AI452" s="416"/>
      <c r="AJ452" s="416"/>
      <c r="AK452" s="416"/>
      <c r="AL452" s="416"/>
      <c r="AM452" s="416"/>
      <c r="AN452" s="416"/>
      <c r="AO452" s="416"/>
      <c r="AP452" s="416"/>
      <c r="AQ452" s="416"/>
      <c r="AR452" s="416"/>
      <c r="AS452" s="416"/>
      <c r="AT452" s="416"/>
      <c r="AU452" s="416"/>
      <c r="AV452" s="416"/>
      <c r="AW452" s="416"/>
      <c r="AX452" s="416"/>
      <c r="AY452" s="416"/>
      <c r="AZ452" s="416"/>
      <c r="BA452" s="416"/>
      <c r="BB452" s="416"/>
      <c r="BC452" s="360" t="n">
        <v>10</v>
      </c>
      <c r="BD452" s="360"/>
      <c r="BE452" s="360"/>
      <c r="BF452" s="360"/>
      <c r="BG452" s="360"/>
      <c r="BH452" s="360"/>
      <c r="BI452" s="360"/>
      <c r="BJ452" s="360"/>
      <c r="BK452" s="360"/>
      <c r="BL452" s="360"/>
      <c r="BM452" s="360"/>
      <c r="BN452" s="360"/>
      <c r="BO452" s="360"/>
      <c r="BP452" s="360"/>
      <c r="BQ452" s="360"/>
      <c r="BR452" s="360"/>
      <c r="BS452" s="361" t="n">
        <v>15000</v>
      </c>
      <c r="BT452" s="361"/>
      <c r="BU452" s="361"/>
      <c r="BV452" s="361"/>
      <c r="BW452" s="361"/>
      <c r="BX452" s="361"/>
      <c r="BY452" s="361"/>
      <c r="BZ452" s="361"/>
      <c r="CA452" s="361"/>
      <c r="CB452" s="361"/>
      <c r="CC452" s="361"/>
      <c r="CD452" s="361"/>
      <c r="CE452" s="361"/>
      <c r="CF452" s="361"/>
      <c r="CG452" s="361"/>
      <c r="CH452" s="361"/>
      <c r="CI452" s="361" t="n">
        <f aca="false">BC452*BS452</f>
        <v>150000</v>
      </c>
      <c r="CJ452" s="361"/>
      <c r="CK452" s="361"/>
      <c r="CL452" s="361"/>
      <c r="CM452" s="361"/>
      <c r="CN452" s="361"/>
      <c r="CO452" s="361"/>
      <c r="CP452" s="361"/>
      <c r="CQ452" s="361"/>
      <c r="CR452" s="361"/>
      <c r="CS452" s="361"/>
      <c r="CT452" s="361"/>
      <c r="CU452" s="361"/>
      <c r="CV452" s="361"/>
      <c r="CW452" s="361"/>
      <c r="CX452" s="361"/>
      <c r="CY452" s="361"/>
      <c r="CZ452" s="361"/>
    </row>
    <row r="453" customFormat="false" ht="15" hidden="true" customHeight="true" outlineLevel="0" collapsed="false">
      <c r="A453" s="358" t="s">
        <v>614</v>
      </c>
      <c r="B453" s="358"/>
      <c r="C453" s="358"/>
      <c r="D453" s="358"/>
      <c r="E453" s="358"/>
      <c r="F453" s="358"/>
      <c r="G453" s="358"/>
      <c r="H453" s="121" t="s">
        <v>615</v>
      </c>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1"/>
      <c r="AN453" s="121"/>
      <c r="AO453" s="121"/>
      <c r="AP453" s="121"/>
      <c r="AQ453" s="121"/>
      <c r="AR453" s="121"/>
      <c r="AS453" s="121"/>
      <c r="AT453" s="121"/>
      <c r="AU453" s="121"/>
      <c r="AV453" s="121"/>
      <c r="AW453" s="121"/>
      <c r="AX453" s="121"/>
      <c r="AY453" s="121"/>
      <c r="AZ453" s="121"/>
      <c r="BA453" s="121"/>
      <c r="BB453" s="121"/>
      <c r="BC453" s="360" t="n">
        <v>4</v>
      </c>
      <c r="BD453" s="360"/>
      <c r="BE453" s="360"/>
      <c r="BF453" s="360"/>
      <c r="BG453" s="360"/>
      <c r="BH453" s="360"/>
      <c r="BI453" s="360"/>
      <c r="BJ453" s="360"/>
      <c r="BK453" s="360"/>
      <c r="BL453" s="360"/>
      <c r="BM453" s="360"/>
      <c r="BN453" s="360"/>
      <c r="BO453" s="360"/>
      <c r="BP453" s="360"/>
      <c r="BQ453" s="360"/>
      <c r="BR453" s="360"/>
      <c r="BS453" s="361" t="n">
        <v>11000</v>
      </c>
      <c r="BT453" s="361"/>
      <c r="BU453" s="361"/>
      <c r="BV453" s="361"/>
      <c r="BW453" s="361"/>
      <c r="BX453" s="361"/>
      <c r="BY453" s="361"/>
      <c r="BZ453" s="361"/>
      <c r="CA453" s="361"/>
      <c r="CB453" s="361"/>
      <c r="CC453" s="361"/>
      <c r="CD453" s="361"/>
      <c r="CE453" s="361"/>
      <c r="CF453" s="361"/>
      <c r="CG453" s="361"/>
      <c r="CH453" s="361"/>
      <c r="CI453" s="361" t="n">
        <f aca="false">BC453*BS453</f>
        <v>44000</v>
      </c>
      <c r="CJ453" s="361"/>
      <c r="CK453" s="361"/>
      <c r="CL453" s="361"/>
      <c r="CM453" s="361"/>
      <c r="CN453" s="361"/>
      <c r="CO453" s="361"/>
      <c r="CP453" s="361"/>
      <c r="CQ453" s="361"/>
      <c r="CR453" s="361"/>
      <c r="CS453" s="361"/>
      <c r="CT453" s="361"/>
      <c r="CU453" s="361"/>
      <c r="CV453" s="361"/>
      <c r="CW453" s="361"/>
      <c r="CX453" s="361"/>
      <c r="CY453" s="361"/>
      <c r="CZ453" s="361"/>
    </row>
    <row r="454" customFormat="false" ht="15" hidden="true" customHeight="true" outlineLevel="0" collapsed="false">
      <c r="A454" s="358" t="s">
        <v>616</v>
      </c>
      <c r="B454" s="358"/>
      <c r="C454" s="358"/>
      <c r="D454" s="358"/>
      <c r="E454" s="358"/>
      <c r="F454" s="358"/>
      <c r="G454" s="358"/>
      <c r="H454" s="416" t="s">
        <v>617</v>
      </c>
      <c r="I454" s="416"/>
      <c r="J454" s="416"/>
      <c r="K454" s="416"/>
      <c r="L454" s="416"/>
      <c r="M454" s="416"/>
      <c r="N454" s="416"/>
      <c r="O454" s="416"/>
      <c r="P454" s="416"/>
      <c r="Q454" s="416"/>
      <c r="R454" s="416"/>
      <c r="S454" s="416"/>
      <c r="T454" s="416"/>
      <c r="U454" s="416"/>
      <c r="V454" s="416"/>
      <c r="W454" s="416"/>
      <c r="X454" s="416"/>
      <c r="Y454" s="416"/>
      <c r="Z454" s="416"/>
      <c r="AA454" s="416"/>
      <c r="AB454" s="416"/>
      <c r="AC454" s="416"/>
      <c r="AD454" s="416"/>
      <c r="AE454" s="416"/>
      <c r="AF454" s="416"/>
      <c r="AG454" s="416"/>
      <c r="AH454" s="416"/>
      <c r="AI454" s="416"/>
      <c r="AJ454" s="416"/>
      <c r="AK454" s="416"/>
      <c r="AL454" s="416"/>
      <c r="AM454" s="416"/>
      <c r="AN454" s="416"/>
      <c r="AO454" s="416"/>
      <c r="AP454" s="416"/>
      <c r="AQ454" s="416"/>
      <c r="AR454" s="416"/>
      <c r="AS454" s="416"/>
      <c r="AT454" s="416"/>
      <c r="AU454" s="416"/>
      <c r="AV454" s="416"/>
      <c r="AW454" s="416"/>
      <c r="AX454" s="416"/>
      <c r="AY454" s="416"/>
      <c r="AZ454" s="416"/>
      <c r="BA454" s="416"/>
      <c r="BB454" s="416"/>
      <c r="BC454" s="360" t="n">
        <v>5</v>
      </c>
      <c r="BD454" s="360"/>
      <c r="BE454" s="360"/>
      <c r="BF454" s="360"/>
      <c r="BG454" s="360"/>
      <c r="BH454" s="360"/>
      <c r="BI454" s="360"/>
      <c r="BJ454" s="360"/>
      <c r="BK454" s="360"/>
      <c r="BL454" s="360"/>
      <c r="BM454" s="360"/>
      <c r="BN454" s="360"/>
      <c r="BO454" s="360"/>
      <c r="BP454" s="360"/>
      <c r="BQ454" s="360"/>
      <c r="BR454" s="360"/>
      <c r="BS454" s="361" t="n">
        <v>100000</v>
      </c>
      <c r="BT454" s="361"/>
      <c r="BU454" s="361"/>
      <c r="BV454" s="361"/>
      <c r="BW454" s="361"/>
      <c r="BX454" s="361"/>
      <c r="BY454" s="361"/>
      <c r="BZ454" s="361"/>
      <c r="CA454" s="361"/>
      <c r="CB454" s="361"/>
      <c r="CC454" s="361"/>
      <c r="CD454" s="361"/>
      <c r="CE454" s="361"/>
      <c r="CF454" s="361"/>
      <c r="CG454" s="361"/>
      <c r="CH454" s="361"/>
      <c r="CI454" s="361" t="n">
        <f aca="false">BC454*BS454</f>
        <v>500000</v>
      </c>
      <c r="CJ454" s="361"/>
      <c r="CK454" s="361"/>
      <c r="CL454" s="361"/>
      <c r="CM454" s="361"/>
      <c r="CN454" s="361"/>
      <c r="CO454" s="361"/>
      <c r="CP454" s="361"/>
      <c r="CQ454" s="361"/>
      <c r="CR454" s="361"/>
      <c r="CS454" s="361"/>
      <c r="CT454" s="361"/>
      <c r="CU454" s="361"/>
      <c r="CV454" s="361"/>
      <c r="CW454" s="361"/>
      <c r="CX454" s="361"/>
      <c r="CY454" s="361"/>
      <c r="CZ454" s="361"/>
    </row>
    <row r="455" customFormat="false" ht="26.25" hidden="true" customHeight="true" outlineLevel="0" collapsed="false">
      <c r="A455" s="358" t="s">
        <v>618</v>
      </c>
      <c r="B455" s="358"/>
      <c r="C455" s="358"/>
      <c r="D455" s="358"/>
      <c r="E455" s="358"/>
      <c r="F455" s="358"/>
      <c r="G455" s="358"/>
      <c r="H455" s="121" t="s">
        <v>619</v>
      </c>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c r="AN455" s="121"/>
      <c r="AO455" s="121"/>
      <c r="AP455" s="121"/>
      <c r="AQ455" s="121"/>
      <c r="AR455" s="121"/>
      <c r="AS455" s="121"/>
      <c r="AT455" s="121"/>
      <c r="AU455" s="121"/>
      <c r="AV455" s="121"/>
      <c r="AW455" s="121"/>
      <c r="AX455" s="121"/>
      <c r="AY455" s="121"/>
      <c r="AZ455" s="121"/>
      <c r="BA455" s="121"/>
      <c r="BB455" s="121"/>
      <c r="BC455" s="360" t="n">
        <v>2</v>
      </c>
      <c r="BD455" s="360"/>
      <c r="BE455" s="360"/>
      <c r="BF455" s="360"/>
      <c r="BG455" s="360"/>
      <c r="BH455" s="360"/>
      <c r="BI455" s="360"/>
      <c r="BJ455" s="360"/>
      <c r="BK455" s="360"/>
      <c r="BL455" s="360"/>
      <c r="BM455" s="360"/>
      <c r="BN455" s="360"/>
      <c r="BO455" s="360"/>
      <c r="BP455" s="360"/>
      <c r="BQ455" s="360"/>
      <c r="BR455" s="360"/>
      <c r="BS455" s="361" t="n">
        <v>850000</v>
      </c>
      <c r="BT455" s="361"/>
      <c r="BU455" s="361"/>
      <c r="BV455" s="361"/>
      <c r="BW455" s="361"/>
      <c r="BX455" s="361"/>
      <c r="BY455" s="361"/>
      <c r="BZ455" s="361"/>
      <c r="CA455" s="361"/>
      <c r="CB455" s="361"/>
      <c r="CC455" s="361"/>
      <c r="CD455" s="361"/>
      <c r="CE455" s="361"/>
      <c r="CF455" s="361"/>
      <c r="CG455" s="361"/>
      <c r="CH455" s="361"/>
      <c r="CI455" s="361" t="n">
        <f aca="false">BC455*BS455</f>
        <v>1700000</v>
      </c>
      <c r="CJ455" s="361"/>
      <c r="CK455" s="361"/>
      <c r="CL455" s="361"/>
      <c r="CM455" s="361"/>
      <c r="CN455" s="361"/>
      <c r="CO455" s="361"/>
      <c r="CP455" s="361"/>
      <c r="CQ455" s="361"/>
      <c r="CR455" s="361"/>
      <c r="CS455" s="361"/>
      <c r="CT455" s="361"/>
      <c r="CU455" s="361"/>
      <c r="CV455" s="361"/>
      <c r="CW455" s="361"/>
      <c r="CX455" s="361"/>
      <c r="CY455" s="361"/>
      <c r="CZ455" s="361"/>
    </row>
    <row r="456" customFormat="false" ht="22.5" hidden="true" customHeight="true" outlineLevel="0" collapsed="false">
      <c r="A456" s="358" t="s">
        <v>620</v>
      </c>
      <c r="B456" s="358"/>
      <c r="C456" s="358"/>
      <c r="D456" s="358"/>
      <c r="E456" s="358"/>
      <c r="F456" s="358"/>
      <c r="G456" s="358"/>
      <c r="H456" s="121" t="s">
        <v>621</v>
      </c>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1"/>
      <c r="AL456" s="121"/>
      <c r="AM456" s="121"/>
      <c r="AN456" s="121"/>
      <c r="AO456" s="121"/>
      <c r="AP456" s="121"/>
      <c r="AQ456" s="121"/>
      <c r="AR456" s="121"/>
      <c r="AS456" s="121"/>
      <c r="AT456" s="121"/>
      <c r="AU456" s="121"/>
      <c r="AV456" s="121"/>
      <c r="AW456" s="121"/>
      <c r="AX456" s="121"/>
      <c r="AY456" s="121"/>
      <c r="AZ456" s="121"/>
      <c r="BA456" s="121"/>
      <c r="BB456" s="121"/>
      <c r="BC456" s="360" t="n">
        <v>12</v>
      </c>
      <c r="BD456" s="360"/>
      <c r="BE456" s="360"/>
      <c r="BF456" s="360"/>
      <c r="BG456" s="360"/>
      <c r="BH456" s="360"/>
      <c r="BI456" s="360"/>
      <c r="BJ456" s="360"/>
      <c r="BK456" s="360"/>
      <c r="BL456" s="360"/>
      <c r="BM456" s="360"/>
      <c r="BN456" s="360"/>
      <c r="BO456" s="360"/>
      <c r="BP456" s="360"/>
      <c r="BQ456" s="360"/>
      <c r="BR456" s="360"/>
      <c r="BS456" s="361" t="n">
        <v>4000</v>
      </c>
      <c r="BT456" s="361"/>
      <c r="BU456" s="361"/>
      <c r="BV456" s="361"/>
      <c r="BW456" s="361"/>
      <c r="BX456" s="361"/>
      <c r="BY456" s="361"/>
      <c r="BZ456" s="361"/>
      <c r="CA456" s="361"/>
      <c r="CB456" s="361"/>
      <c r="CC456" s="361"/>
      <c r="CD456" s="361"/>
      <c r="CE456" s="361"/>
      <c r="CF456" s="361"/>
      <c r="CG456" s="361"/>
      <c r="CH456" s="361"/>
      <c r="CI456" s="361" t="n">
        <f aca="false">BC456*BS456</f>
        <v>48000</v>
      </c>
      <c r="CJ456" s="361"/>
      <c r="CK456" s="361"/>
      <c r="CL456" s="361"/>
      <c r="CM456" s="361"/>
      <c r="CN456" s="361"/>
      <c r="CO456" s="361"/>
      <c r="CP456" s="361"/>
      <c r="CQ456" s="361"/>
      <c r="CR456" s="361"/>
      <c r="CS456" s="361"/>
      <c r="CT456" s="361"/>
      <c r="CU456" s="361"/>
      <c r="CV456" s="361"/>
      <c r="CW456" s="361"/>
      <c r="CX456" s="361"/>
      <c r="CY456" s="361"/>
      <c r="CZ456" s="361"/>
    </row>
    <row r="457" customFormat="false" ht="24" hidden="true" customHeight="true" outlineLevel="0" collapsed="false">
      <c r="A457" s="358" t="s">
        <v>622</v>
      </c>
      <c r="B457" s="358"/>
      <c r="C457" s="358"/>
      <c r="D457" s="358"/>
      <c r="E457" s="358"/>
      <c r="F457" s="358"/>
      <c r="G457" s="358"/>
      <c r="H457" s="121" t="s">
        <v>623</v>
      </c>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1"/>
      <c r="AN457" s="121"/>
      <c r="AO457" s="121"/>
      <c r="AP457" s="121"/>
      <c r="AQ457" s="121"/>
      <c r="AR457" s="121"/>
      <c r="AS457" s="121"/>
      <c r="AT457" s="121"/>
      <c r="AU457" s="121"/>
      <c r="AV457" s="121"/>
      <c r="AW457" s="121"/>
      <c r="AX457" s="121"/>
      <c r="AY457" s="121"/>
      <c r="AZ457" s="121"/>
      <c r="BA457" s="121"/>
      <c r="BB457" s="121"/>
      <c r="BC457" s="360" t="n">
        <v>2</v>
      </c>
      <c r="BD457" s="360"/>
      <c r="BE457" s="360"/>
      <c r="BF457" s="360"/>
      <c r="BG457" s="360"/>
      <c r="BH457" s="360"/>
      <c r="BI457" s="360"/>
      <c r="BJ457" s="360"/>
      <c r="BK457" s="360"/>
      <c r="BL457" s="360"/>
      <c r="BM457" s="360"/>
      <c r="BN457" s="360"/>
      <c r="BO457" s="360"/>
      <c r="BP457" s="360"/>
      <c r="BQ457" s="360"/>
      <c r="BR457" s="360"/>
      <c r="BS457" s="361" t="n">
        <v>5000</v>
      </c>
      <c r="BT457" s="361"/>
      <c r="BU457" s="361"/>
      <c r="BV457" s="361"/>
      <c r="BW457" s="361"/>
      <c r="BX457" s="361"/>
      <c r="BY457" s="361"/>
      <c r="BZ457" s="361"/>
      <c r="CA457" s="361"/>
      <c r="CB457" s="361"/>
      <c r="CC457" s="361"/>
      <c r="CD457" s="361"/>
      <c r="CE457" s="361"/>
      <c r="CF457" s="361"/>
      <c r="CG457" s="361"/>
      <c r="CH457" s="361"/>
      <c r="CI457" s="361" t="n">
        <f aca="false">BC457*BS457</f>
        <v>10000</v>
      </c>
      <c r="CJ457" s="361"/>
      <c r="CK457" s="361"/>
      <c r="CL457" s="361"/>
      <c r="CM457" s="361"/>
      <c r="CN457" s="361"/>
      <c r="CO457" s="361"/>
      <c r="CP457" s="361"/>
      <c r="CQ457" s="361"/>
      <c r="CR457" s="361"/>
      <c r="CS457" s="361"/>
      <c r="CT457" s="361"/>
      <c r="CU457" s="361"/>
      <c r="CV457" s="361"/>
      <c r="CW457" s="361"/>
      <c r="CX457" s="361"/>
      <c r="CY457" s="361"/>
      <c r="CZ457" s="361"/>
    </row>
    <row r="458" customFormat="false" ht="29.25" hidden="true" customHeight="true" outlineLevel="0" collapsed="false">
      <c r="A458" s="358" t="s">
        <v>624</v>
      </c>
      <c r="B458" s="358"/>
      <c r="C458" s="358"/>
      <c r="D458" s="358"/>
      <c r="E458" s="358"/>
      <c r="F458" s="358"/>
      <c r="G458" s="358"/>
      <c r="H458" s="121" t="s">
        <v>625</v>
      </c>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1"/>
      <c r="AN458" s="121"/>
      <c r="AO458" s="121"/>
      <c r="AP458" s="121"/>
      <c r="AQ458" s="121"/>
      <c r="AR458" s="121"/>
      <c r="AS458" s="121"/>
      <c r="AT458" s="121"/>
      <c r="AU458" s="121"/>
      <c r="AV458" s="121"/>
      <c r="AW458" s="121"/>
      <c r="AX458" s="121"/>
      <c r="AY458" s="121"/>
      <c r="AZ458" s="121"/>
      <c r="BA458" s="121"/>
      <c r="BB458" s="121"/>
      <c r="BC458" s="360" t="n">
        <v>1</v>
      </c>
      <c r="BD458" s="360"/>
      <c r="BE458" s="360"/>
      <c r="BF458" s="360"/>
      <c r="BG458" s="360"/>
      <c r="BH458" s="360"/>
      <c r="BI458" s="360"/>
      <c r="BJ458" s="360"/>
      <c r="BK458" s="360"/>
      <c r="BL458" s="360"/>
      <c r="BM458" s="360"/>
      <c r="BN458" s="360"/>
      <c r="BO458" s="360"/>
      <c r="BP458" s="360"/>
      <c r="BQ458" s="360"/>
      <c r="BR458" s="360"/>
      <c r="BS458" s="361" t="n">
        <v>50000</v>
      </c>
      <c r="BT458" s="361"/>
      <c r="BU458" s="361"/>
      <c r="BV458" s="361"/>
      <c r="BW458" s="361"/>
      <c r="BX458" s="361"/>
      <c r="BY458" s="361"/>
      <c r="BZ458" s="361"/>
      <c r="CA458" s="361"/>
      <c r="CB458" s="361"/>
      <c r="CC458" s="361"/>
      <c r="CD458" s="361"/>
      <c r="CE458" s="361"/>
      <c r="CF458" s="361"/>
      <c r="CG458" s="361"/>
      <c r="CH458" s="361"/>
      <c r="CI458" s="361" t="n">
        <f aca="false">BC458*BS458</f>
        <v>50000</v>
      </c>
      <c r="CJ458" s="361"/>
      <c r="CK458" s="361"/>
      <c r="CL458" s="361"/>
      <c r="CM458" s="361"/>
      <c r="CN458" s="361"/>
      <c r="CO458" s="361"/>
      <c r="CP458" s="361"/>
      <c r="CQ458" s="361"/>
      <c r="CR458" s="361"/>
      <c r="CS458" s="361"/>
      <c r="CT458" s="361"/>
      <c r="CU458" s="361"/>
      <c r="CV458" s="361"/>
      <c r="CW458" s="361"/>
      <c r="CX458" s="361"/>
      <c r="CY458" s="361"/>
      <c r="CZ458" s="361"/>
    </row>
    <row r="459" customFormat="false" ht="15" hidden="true" customHeight="true" outlineLevel="0" collapsed="false">
      <c r="A459" s="358" t="s">
        <v>626</v>
      </c>
      <c r="B459" s="358"/>
      <c r="C459" s="358"/>
      <c r="D459" s="358"/>
      <c r="E459" s="358"/>
      <c r="F459" s="358"/>
      <c r="G459" s="358"/>
      <c r="H459" s="121" t="s">
        <v>627</v>
      </c>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1"/>
      <c r="AN459" s="121"/>
      <c r="AO459" s="121"/>
      <c r="AP459" s="121"/>
      <c r="AQ459" s="121"/>
      <c r="AR459" s="121"/>
      <c r="AS459" s="121"/>
      <c r="AT459" s="121"/>
      <c r="AU459" s="121"/>
      <c r="AV459" s="121"/>
      <c r="AW459" s="121"/>
      <c r="AX459" s="121"/>
      <c r="AY459" s="121"/>
      <c r="AZ459" s="121"/>
      <c r="BA459" s="121"/>
      <c r="BB459" s="121"/>
      <c r="BC459" s="360" t="n">
        <v>2</v>
      </c>
      <c r="BD459" s="360"/>
      <c r="BE459" s="360"/>
      <c r="BF459" s="360"/>
      <c r="BG459" s="360"/>
      <c r="BH459" s="360"/>
      <c r="BI459" s="360"/>
      <c r="BJ459" s="360"/>
      <c r="BK459" s="360"/>
      <c r="BL459" s="360"/>
      <c r="BM459" s="360"/>
      <c r="BN459" s="360"/>
      <c r="BO459" s="360"/>
      <c r="BP459" s="360"/>
      <c r="BQ459" s="360"/>
      <c r="BR459" s="360"/>
      <c r="BS459" s="361" t="n">
        <v>8000</v>
      </c>
      <c r="BT459" s="361"/>
      <c r="BU459" s="361"/>
      <c r="BV459" s="361"/>
      <c r="BW459" s="361"/>
      <c r="BX459" s="361"/>
      <c r="BY459" s="361"/>
      <c r="BZ459" s="361"/>
      <c r="CA459" s="361"/>
      <c r="CB459" s="361"/>
      <c r="CC459" s="361"/>
      <c r="CD459" s="361"/>
      <c r="CE459" s="361"/>
      <c r="CF459" s="361"/>
      <c r="CG459" s="361"/>
      <c r="CH459" s="361"/>
      <c r="CI459" s="361" t="n">
        <f aca="false">BC459*BS459</f>
        <v>16000</v>
      </c>
      <c r="CJ459" s="361"/>
      <c r="CK459" s="361"/>
      <c r="CL459" s="361"/>
      <c r="CM459" s="361"/>
      <c r="CN459" s="361"/>
      <c r="CO459" s="361"/>
      <c r="CP459" s="361"/>
      <c r="CQ459" s="361"/>
      <c r="CR459" s="361"/>
      <c r="CS459" s="361"/>
      <c r="CT459" s="361"/>
      <c r="CU459" s="361"/>
      <c r="CV459" s="361"/>
      <c r="CW459" s="361"/>
      <c r="CX459" s="361"/>
      <c r="CY459" s="361"/>
      <c r="CZ459" s="361"/>
    </row>
    <row r="460" customFormat="false" ht="27.75" hidden="true" customHeight="true" outlineLevel="0" collapsed="false">
      <c r="A460" s="358" t="s">
        <v>628</v>
      </c>
      <c r="B460" s="358"/>
      <c r="C460" s="358"/>
      <c r="D460" s="358"/>
      <c r="E460" s="358"/>
      <c r="F460" s="358"/>
      <c r="G460" s="358"/>
      <c r="H460" s="121" t="s">
        <v>629</v>
      </c>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1"/>
      <c r="AL460" s="121"/>
      <c r="AM460" s="121"/>
      <c r="AN460" s="121"/>
      <c r="AO460" s="121"/>
      <c r="AP460" s="121"/>
      <c r="AQ460" s="121"/>
      <c r="AR460" s="121"/>
      <c r="AS460" s="121"/>
      <c r="AT460" s="121"/>
      <c r="AU460" s="121"/>
      <c r="AV460" s="121"/>
      <c r="AW460" s="121"/>
      <c r="AX460" s="121"/>
      <c r="AY460" s="121"/>
      <c r="AZ460" s="121"/>
      <c r="BA460" s="121"/>
      <c r="BB460" s="121"/>
      <c r="BC460" s="360" t="n">
        <v>12</v>
      </c>
      <c r="BD460" s="360"/>
      <c r="BE460" s="360"/>
      <c r="BF460" s="360"/>
      <c r="BG460" s="360"/>
      <c r="BH460" s="360"/>
      <c r="BI460" s="360"/>
      <c r="BJ460" s="360"/>
      <c r="BK460" s="360"/>
      <c r="BL460" s="360"/>
      <c r="BM460" s="360"/>
      <c r="BN460" s="360"/>
      <c r="BO460" s="360"/>
      <c r="BP460" s="360"/>
      <c r="BQ460" s="360"/>
      <c r="BR460" s="360"/>
      <c r="BS460" s="361" t="n">
        <v>250</v>
      </c>
      <c r="BT460" s="361"/>
      <c r="BU460" s="361"/>
      <c r="BV460" s="361"/>
      <c r="BW460" s="361"/>
      <c r="BX460" s="361"/>
      <c r="BY460" s="361"/>
      <c r="BZ460" s="361"/>
      <c r="CA460" s="361"/>
      <c r="CB460" s="361"/>
      <c r="CC460" s="361"/>
      <c r="CD460" s="361"/>
      <c r="CE460" s="361"/>
      <c r="CF460" s="361"/>
      <c r="CG460" s="361"/>
      <c r="CH460" s="361"/>
      <c r="CI460" s="361" t="n">
        <f aca="false">BC460*BS460</f>
        <v>3000</v>
      </c>
      <c r="CJ460" s="361"/>
      <c r="CK460" s="361"/>
      <c r="CL460" s="361"/>
      <c r="CM460" s="361"/>
      <c r="CN460" s="361"/>
      <c r="CO460" s="361"/>
      <c r="CP460" s="361"/>
      <c r="CQ460" s="361"/>
      <c r="CR460" s="361"/>
      <c r="CS460" s="361"/>
      <c r="CT460" s="361"/>
      <c r="CU460" s="361"/>
      <c r="CV460" s="361"/>
      <c r="CW460" s="361"/>
      <c r="CX460" s="361"/>
      <c r="CY460" s="361"/>
      <c r="CZ460" s="361"/>
    </row>
    <row r="461" customFormat="false" ht="26.25" hidden="true" customHeight="true" outlineLevel="0" collapsed="false">
      <c r="A461" s="358" t="s">
        <v>630</v>
      </c>
      <c r="B461" s="358"/>
      <c r="C461" s="358"/>
      <c r="D461" s="358"/>
      <c r="E461" s="358"/>
      <c r="F461" s="358"/>
      <c r="G461" s="358"/>
      <c r="H461" s="121" t="s">
        <v>631</v>
      </c>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1"/>
      <c r="AN461" s="121"/>
      <c r="AO461" s="121"/>
      <c r="AP461" s="121"/>
      <c r="AQ461" s="121"/>
      <c r="AR461" s="121"/>
      <c r="AS461" s="121"/>
      <c r="AT461" s="121"/>
      <c r="AU461" s="121"/>
      <c r="AV461" s="121"/>
      <c r="AW461" s="121"/>
      <c r="AX461" s="121"/>
      <c r="AY461" s="121"/>
      <c r="AZ461" s="121"/>
      <c r="BA461" s="121"/>
      <c r="BB461" s="121"/>
      <c r="BC461" s="360" t="n">
        <v>12</v>
      </c>
      <c r="BD461" s="360"/>
      <c r="BE461" s="360"/>
      <c r="BF461" s="360"/>
      <c r="BG461" s="360"/>
      <c r="BH461" s="360"/>
      <c r="BI461" s="360"/>
      <c r="BJ461" s="360"/>
      <c r="BK461" s="360"/>
      <c r="BL461" s="360"/>
      <c r="BM461" s="360"/>
      <c r="BN461" s="360"/>
      <c r="BO461" s="360"/>
      <c r="BP461" s="360"/>
      <c r="BQ461" s="360"/>
      <c r="BR461" s="360"/>
      <c r="BS461" s="361" t="n">
        <v>850</v>
      </c>
      <c r="BT461" s="361"/>
      <c r="BU461" s="361"/>
      <c r="BV461" s="361"/>
      <c r="BW461" s="361"/>
      <c r="BX461" s="361"/>
      <c r="BY461" s="361"/>
      <c r="BZ461" s="361"/>
      <c r="CA461" s="361"/>
      <c r="CB461" s="361"/>
      <c r="CC461" s="361"/>
      <c r="CD461" s="361"/>
      <c r="CE461" s="361"/>
      <c r="CF461" s="361"/>
      <c r="CG461" s="361"/>
      <c r="CH461" s="361"/>
      <c r="CI461" s="361" t="n">
        <f aca="false">BC461*BS461</f>
        <v>10200</v>
      </c>
      <c r="CJ461" s="361"/>
      <c r="CK461" s="361"/>
      <c r="CL461" s="361"/>
      <c r="CM461" s="361"/>
      <c r="CN461" s="361"/>
      <c r="CO461" s="361"/>
      <c r="CP461" s="361"/>
      <c r="CQ461" s="361"/>
      <c r="CR461" s="361"/>
      <c r="CS461" s="361"/>
      <c r="CT461" s="361"/>
      <c r="CU461" s="361"/>
      <c r="CV461" s="361"/>
      <c r="CW461" s="361"/>
      <c r="CX461" s="361"/>
      <c r="CY461" s="361"/>
      <c r="CZ461" s="361"/>
    </row>
    <row r="462" s="244" customFormat="true" ht="12" hidden="true" customHeight="true" outlineLevel="0" collapsed="false">
      <c r="A462" s="358" t="s">
        <v>9</v>
      </c>
      <c r="B462" s="358"/>
      <c r="C462" s="358"/>
      <c r="D462" s="358"/>
      <c r="E462" s="358"/>
      <c r="F462" s="358"/>
      <c r="G462" s="358"/>
      <c r="H462" s="121" t="s">
        <v>632</v>
      </c>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c r="AU462" s="121"/>
      <c r="AV462" s="121"/>
      <c r="AW462" s="121"/>
      <c r="AX462" s="121"/>
      <c r="AY462" s="121"/>
      <c r="AZ462" s="121"/>
      <c r="BA462" s="121"/>
      <c r="BB462" s="121"/>
      <c r="BC462" s="360" t="n">
        <v>1</v>
      </c>
      <c r="BD462" s="360"/>
      <c r="BE462" s="360"/>
      <c r="BF462" s="360"/>
      <c r="BG462" s="360"/>
      <c r="BH462" s="360"/>
      <c r="BI462" s="360"/>
      <c r="BJ462" s="360"/>
      <c r="BK462" s="360"/>
      <c r="BL462" s="360"/>
      <c r="BM462" s="360"/>
      <c r="BN462" s="360"/>
      <c r="BO462" s="360"/>
      <c r="BP462" s="360"/>
      <c r="BQ462" s="360"/>
      <c r="BR462" s="360"/>
      <c r="BS462" s="361" t="n">
        <v>3000000</v>
      </c>
      <c r="BT462" s="361"/>
      <c r="BU462" s="361"/>
      <c r="BV462" s="361"/>
      <c r="BW462" s="361"/>
      <c r="BX462" s="361"/>
      <c r="BY462" s="361"/>
      <c r="BZ462" s="361"/>
      <c r="CA462" s="361"/>
      <c r="CB462" s="361"/>
      <c r="CC462" s="361"/>
      <c r="CD462" s="361"/>
      <c r="CE462" s="361"/>
      <c r="CF462" s="361"/>
      <c r="CG462" s="361"/>
      <c r="CH462" s="361"/>
      <c r="CI462" s="361" t="n">
        <f aca="false">BC462*BS462</f>
        <v>3000000</v>
      </c>
      <c r="CJ462" s="361"/>
      <c r="CK462" s="361"/>
      <c r="CL462" s="361"/>
      <c r="CM462" s="361"/>
      <c r="CN462" s="361"/>
      <c r="CO462" s="361"/>
      <c r="CP462" s="361"/>
      <c r="CQ462" s="361"/>
      <c r="CR462" s="361"/>
      <c r="CS462" s="361"/>
      <c r="CT462" s="361"/>
      <c r="CU462" s="361"/>
      <c r="CV462" s="361"/>
      <c r="CW462" s="361"/>
      <c r="CX462" s="361"/>
      <c r="CY462" s="361"/>
      <c r="CZ462" s="361"/>
    </row>
    <row r="463" customFormat="false" ht="29.25" hidden="true" customHeight="true" outlineLevel="0" collapsed="false">
      <c r="A463" s="358" t="s">
        <v>9</v>
      </c>
      <c r="B463" s="358"/>
      <c r="C463" s="358"/>
      <c r="D463" s="358"/>
      <c r="E463" s="358"/>
      <c r="F463" s="358"/>
      <c r="G463" s="358"/>
      <c r="H463" s="121" t="s">
        <v>633</v>
      </c>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1"/>
      <c r="AY463" s="121"/>
      <c r="AZ463" s="121"/>
      <c r="BA463" s="121"/>
      <c r="BB463" s="121"/>
      <c r="BC463" s="360" t="n">
        <v>6</v>
      </c>
      <c r="BD463" s="360"/>
      <c r="BE463" s="360"/>
      <c r="BF463" s="360"/>
      <c r="BG463" s="360"/>
      <c r="BH463" s="360"/>
      <c r="BI463" s="360"/>
      <c r="BJ463" s="360"/>
      <c r="BK463" s="360"/>
      <c r="BL463" s="360"/>
      <c r="BM463" s="360"/>
      <c r="BN463" s="360"/>
      <c r="BO463" s="360"/>
      <c r="BP463" s="360"/>
      <c r="BQ463" s="360"/>
      <c r="BR463" s="360"/>
      <c r="BS463" s="361" t="n">
        <v>50000</v>
      </c>
      <c r="BT463" s="361"/>
      <c r="BU463" s="361"/>
      <c r="BV463" s="361"/>
      <c r="BW463" s="361"/>
      <c r="BX463" s="361"/>
      <c r="BY463" s="361"/>
      <c r="BZ463" s="361"/>
      <c r="CA463" s="361"/>
      <c r="CB463" s="361"/>
      <c r="CC463" s="361"/>
      <c r="CD463" s="361"/>
      <c r="CE463" s="361"/>
      <c r="CF463" s="361"/>
      <c r="CG463" s="361"/>
      <c r="CH463" s="361"/>
      <c r="CI463" s="361" t="n">
        <f aca="false">BC463*BS463</f>
        <v>300000</v>
      </c>
      <c r="CJ463" s="361"/>
      <c r="CK463" s="361"/>
      <c r="CL463" s="361"/>
      <c r="CM463" s="361"/>
      <c r="CN463" s="361"/>
      <c r="CO463" s="361"/>
      <c r="CP463" s="361"/>
      <c r="CQ463" s="361"/>
      <c r="CR463" s="361"/>
      <c r="CS463" s="361"/>
      <c r="CT463" s="361"/>
      <c r="CU463" s="361"/>
      <c r="CV463" s="361"/>
      <c r="CW463" s="361"/>
      <c r="CX463" s="361"/>
      <c r="CY463" s="361"/>
      <c r="CZ463" s="361"/>
    </row>
    <row r="464" s="378" customFormat="true" ht="30.75" hidden="true" customHeight="true" outlineLevel="0" collapsed="false">
      <c r="A464" s="356" t="s">
        <v>516</v>
      </c>
      <c r="B464" s="356"/>
      <c r="C464" s="356"/>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c r="AA464" s="356"/>
      <c r="AB464" s="356"/>
      <c r="AC464" s="356"/>
      <c r="AD464" s="356"/>
      <c r="AE464" s="356"/>
      <c r="AF464" s="356"/>
      <c r="AG464" s="356"/>
      <c r="AH464" s="356"/>
      <c r="AI464" s="356"/>
      <c r="AJ464" s="356"/>
      <c r="AK464" s="356"/>
      <c r="AL464" s="356"/>
      <c r="AM464" s="356"/>
      <c r="AN464" s="356"/>
      <c r="AO464" s="356"/>
      <c r="AP464" s="356"/>
      <c r="AQ464" s="356"/>
      <c r="AR464" s="356"/>
      <c r="AS464" s="356"/>
      <c r="AT464" s="356"/>
      <c r="AU464" s="356"/>
      <c r="AV464" s="356"/>
      <c r="AW464" s="356"/>
      <c r="AX464" s="356"/>
      <c r="AY464" s="356"/>
      <c r="AZ464" s="356"/>
      <c r="BA464" s="356"/>
      <c r="BB464" s="356"/>
      <c r="BC464" s="356"/>
      <c r="BD464" s="356"/>
      <c r="BE464" s="356"/>
      <c r="BF464" s="356"/>
      <c r="BG464" s="356"/>
      <c r="BH464" s="356"/>
      <c r="BI464" s="356"/>
      <c r="BJ464" s="356"/>
      <c r="BK464" s="356"/>
      <c r="BL464" s="356"/>
      <c r="BM464" s="356"/>
      <c r="BN464" s="356"/>
      <c r="BO464" s="356"/>
      <c r="BP464" s="356"/>
      <c r="BQ464" s="356"/>
      <c r="BR464" s="356"/>
      <c r="BS464" s="356"/>
      <c r="BT464" s="356"/>
      <c r="BU464" s="356"/>
      <c r="BV464" s="356"/>
      <c r="BW464" s="356"/>
      <c r="BX464" s="356"/>
      <c r="BY464" s="356"/>
      <c r="BZ464" s="356"/>
      <c r="CA464" s="356"/>
      <c r="CB464" s="356"/>
      <c r="CC464" s="356"/>
      <c r="CD464" s="356"/>
      <c r="CE464" s="356"/>
      <c r="CF464" s="356"/>
      <c r="CG464" s="356"/>
      <c r="CH464" s="356"/>
      <c r="CI464" s="417"/>
      <c r="CJ464" s="417"/>
      <c r="CK464" s="418" t="n">
        <f aca="false">SUM(CI439:CZ463)</f>
        <v>6648200</v>
      </c>
      <c r="CL464" s="418"/>
      <c r="CM464" s="418"/>
      <c r="CN464" s="418"/>
      <c r="CO464" s="418"/>
      <c r="CP464" s="418"/>
      <c r="CQ464" s="418"/>
      <c r="CR464" s="418"/>
      <c r="CS464" s="418"/>
      <c r="CT464" s="418"/>
      <c r="CU464" s="418"/>
      <c r="CV464" s="418"/>
      <c r="CW464" s="418"/>
      <c r="CX464" s="418"/>
      <c r="CY464" s="418"/>
      <c r="CZ464" s="418"/>
    </row>
    <row r="465" customFormat="false" ht="15" hidden="true" customHeight="true" outlineLevel="0" collapsed="false">
      <c r="A465" s="415"/>
      <c r="B465" s="415"/>
      <c r="C465" s="415"/>
      <c r="D465" s="415"/>
      <c r="E465" s="415"/>
      <c r="F465" s="415"/>
      <c r="G465" s="415"/>
      <c r="H465" s="415"/>
      <c r="I465" s="415"/>
      <c r="J465" s="415"/>
      <c r="K465" s="415"/>
      <c r="L465" s="415"/>
      <c r="M465" s="415"/>
      <c r="N465" s="415"/>
      <c r="O465" s="415"/>
      <c r="P465" s="415"/>
      <c r="Q465" s="415"/>
      <c r="R465" s="415"/>
      <c r="S465" s="415"/>
      <c r="T465" s="415"/>
      <c r="U465" s="415"/>
      <c r="V465" s="415"/>
      <c r="W465" s="415"/>
      <c r="X465" s="415"/>
      <c r="Y465" s="415"/>
      <c r="Z465" s="415"/>
      <c r="AA465" s="415"/>
      <c r="AB465" s="415"/>
      <c r="AC465" s="415"/>
      <c r="AD465" s="415"/>
      <c r="AE465" s="415"/>
      <c r="AF465" s="415"/>
      <c r="AG465" s="415"/>
      <c r="AH465" s="415"/>
      <c r="AI465" s="415"/>
      <c r="AJ465" s="415"/>
      <c r="AK465" s="415"/>
      <c r="AL465" s="415"/>
      <c r="AM465" s="415"/>
      <c r="AN465" s="415"/>
      <c r="AO465" s="415"/>
      <c r="AP465" s="415"/>
      <c r="AQ465" s="415"/>
      <c r="AR465" s="415"/>
      <c r="AS465" s="415"/>
      <c r="AT465" s="415"/>
      <c r="AU465" s="415"/>
      <c r="AV465" s="415"/>
      <c r="AW465" s="415"/>
      <c r="AX465" s="415"/>
      <c r="AY465" s="415"/>
      <c r="AZ465" s="415"/>
      <c r="BA465" s="415"/>
      <c r="BB465" s="415"/>
      <c r="BC465" s="427"/>
      <c r="BD465" s="427"/>
      <c r="BE465" s="427"/>
      <c r="BF465" s="427"/>
      <c r="BG465" s="427"/>
      <c r="BH465" s="427"/>
      <c r="BI465" s="427"/>
      <c r="BJ465" s="427"/>
      <c r="BK465" s="427"/>
      <c r="BL465" s="427"/>
      <c r="BM465" s="427"/>
      <c r="BN465" s="427"/>
      <c r="BO465" s="427"/>
      <c r="BP465" s="427"/>
      <c r="BQ465" s="427"/>
      <c r="BR465" s="427"/>
      <c r="BS465" s="427"/>
      <c r="BT465" s="427"/>
      <c r="BU465" s="427"/>
      <c r="BV465" s="427"/>
      <c r="BW465" s="427"/>
      <c r="BX465" s="427"/>
      <c r="BY465" s="427"/>
      <c r="BZ465" s="427"/>
      <c r="CA465" s="427"/>
      <c r="CB465" s="427"/>
      <c r="CC465" s="427"/>
      <c r="CD465" s="427"/>
      <c r="CE465" s="427"/>
      <c r="CF465" s="427"/>
      <c r="CG465" s="427"/>
      <c r="CH465" s="427"/>
      <c r="CI465" s="411"/>
      <c r="CJ465" s="427"/>
      <c r="CK465" s="427"/>
      <c r="CL465" s="427"/>
      <c r="CM465" s="427"/>
      <c r="CN465" s="427"/>
      <c r="CO465" s="427"/>
      <c r="CP465" s="427"/>
      <c r="CQ465" s="427"/>
      <c r="CR465" s="427"/>
      <c r="CS465" s="427"/>
      <c r="CT465" s="427"/>
      <c r="CU465" s="427"/>
      <c r="CV465" s="427"/>
      <c r="CW465" s="427"/>
      <c r="CX465" s="427"/>
      <c r="CY465" s="427"/>
      <c r="CZ465" s="427"/>
    </row>
    <row r="466" customFormat="false" ht="15" hidden="true" customHeight="true" outlineLevel="0" collapsed="false">
      <c r="A466" s="244" t="s">
        <v>635</v>
      </c>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44"/>
      <c r="BD466" s="244"/>
      <c r="BE466" s="244"/>
      <c r="BF466" s="244"/>
      <c r="BG466" s="244"/>
      <c r="BH466" s="244"/>
      <c r="BI466" s="244"/>
      <c r="BJ466" s="244"/>
      <c r="BK466" s="244"/>
      <c r="BL466" s="244"/>
      <c r="BM466" s="244"/>
      <c r="BN466" s="244"/>
      <c r="BO466" s="244"/>
      <c r="BP466" s="244"/>
      <c r="BQ466" s="244"/>
      <c r="BR466" s="244"/>
      <c r="BS466" s="244"/>
      <c r="BT466" s="244"/>
      <c r="BU466" s="244"/>
      <c r="BV466" s="244"/>
      <c r="BW466" s="244"/>
      <c r="BX466" s="244"/>
      <c r="BY466" s="244"/>
      <c r="BZ466" s="244"/>
      <c r="CA466" s="244"/>
      <c r="CB466" s="244"/>
      <c r="CC466" s="244"/>
      <c r="CD466" s="244"/>
      <c r="CE466" s="244"/>
      <c r="CF466" s="244"/>
      <c r="CG466" s="244"/>
      <c r="CH466" s="244"/>
      <c r="CI466" s="244"/>
      <c r="CJ466" s="244"/>
      <c r="CK466" s="244"/>
      <c r="CL466" s="244"/>
      <c r="CM466" s="244"/>
      <c r="CN466" s="244"/>
      <c r="CO466" s="244"/>
      <c r="CP466" s="244"/>
      <c r="CQ466" s="244"/>
      <c r="CR466" s="244"/>
      <c r="CS466" s="244"/>
      <c r="CT466" s="244"/>
      <c r="CU466" s="244"/>
      <c r="CV466" s="244"/>
      <c r="CW466" s="244"/>
      <c r="CX466" s="244"/>
      <c r="CY466" s="244"/>
      <c r="CZ466" s="244"/>
    </row>
    <row r="467" customFormat="false" ht="15" hidden="true" customHeight="true" outlineLevel="0" collapsed="false">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c r="BD467" s="244"/>
      <c r="BE467" s="244"/>
      <c r="BF467" s="244"/>
      <c r="BG467" s="244"/>
      <c r="BH467" s="244"/>
      <c r="BI467" s="244"/>
      <c r="BJ467" s="244"/>
      <c r="BK467" s="244"/>
      <c r="BL467" s="244"/>
      <c r="BM467" s="244"/>
      <c r="BN467" s="244"/>
      <c r="BO467" s="244"/>
      <c r="BP467" s="244"/>
      <c r="BQ467" s="244"/>
      <c r="BR467" s="244"/>
      <c r="BS467" s="244"/>
      <c r="BT467" s="244"/>
      <c r="BU467" s="244"/>
      <c r="BV467" s="244"/>
      <c r="BW467" s="244"/>
      <c r="BX467" s="244"/>
      <c r="BY467" s="244"/>
      <c r="BZ467" s="244"/>
      <c r="CA467" s="244"/>
      <c r="CB467" s="244"/>
      <c r="CC467" s="244"/>
      <c r="CD467" s="244"/>
      <c r="CE467" s="244"/>
      <c r="CF467" s="244"/>
      <c r="CG467" s="244"/>
      <c r="CH467" s="244"/>
      <c r="CI467" s="244"/>
      <c r="CJ467" s="244"/>
      <c r="CK467" s="244"/>
      <c r="CL467" s="244"/>
      <c r="CM467" s="244"/>
      <c r="CN467" s="244"/>
      <c r="CO467" s="244"/>
      <c r="CP467" s="244"/>
      <c r="CQ467" s="244"/>
      <c r="CR467" s="244"/>
      <c r="CS467" s="244"/>
      <c r="CT467" s="244"/>
      <c r="CU467" s="244"/>
      <c r="CV467" s="244"/>
      <c r="CW467" s="244"/>
      <c r="CX467" s="244"/>
      <c r="CY467" s="244"/>
      <c r="CZ467" s="244"/>
    </row>
    <row r="468" customFormat="false" ht="15" hidden="true" customHeight="true" outlineLevel="0" collapsed="false">
      <c r="A468" s="244" t="s">
        <v>420</v>
      </c>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302" t="s">
        <v>207</v>
      </c>
      <c r="X468" s="302"/>
      <c r="Y468" s="302"/>
      <c r="Z468" s="302"/>
      <c r="AA468" s="302"/>
      <c r="AB468" s="302"/>
      <c r="AC468" s="302"/>
      <c r="AD468" s="302"/>
      <c r="AE468" s="302"/>
      <c r="AF468" s="302"/>
      <c r="AG468" s="302"/>
      <c r="AH468" s="302"/>
      <c r="AI468" s="302"/>
      <c r="AJ468" s="302"/>
      <c r="AK468" s="302"/>
      <c r="AL468" s="302"/>
      <c r="AM468" s="302"/>
      <c r="AN468" s="302"/>
      <c r="AO468" s="302"/>
      <c r="AP468" s="302"/>
      <c r="AQ468" s="302"/>
      <c r="AR468" s="302"/>
      <c r="AS468" s="302"/>
      <c r="AT468" s="302"/>
      <c r="AU468" s="302"/>
      <c r="AV468" s="302"/>
      <c r="AW468" s="302"/>
      <c r="AX468" s="302"/>
      <c r="AY468" s="302"/>
      <c r="AZ468" s="302"/>
      <c r="BA468" s="302"/>
      <c r="BB468" s="302"/>
      <c r="BC468" s="302"/>
      <c r="BD468" s="302"/>
      <c r="BE468" s="302"/>
      <c r="BF468" s="302"/>
      <c r="BG468" s="302"/>
      <c r="BH468" s="302"/>
      <c r="BI468" s="302"/>
      <c r="BJ468" s="302"/>
      <c r="BK468" s="302"/>
      <c r="BL468" s="302"/>
      <c r="BM468" s="302"/>
      <c r="BN468" s="302"/>
      <c r="BO468" s="302"/>
      <c r="BP468" s="302"/>
      <c r="BQ468" s="302"/>
      <c r="BR468" s="302"/>
      <c r="BS468" s="302"/>
      <c r="BT468" s="302"/>
      <c r="BU468" s="302"/>
      <c r="BV468" s="302"/>
      <c r="BW468" s="302"/>
      <c r="BX468" s="302"/>
      <c r="BY468" s="302"/>
      <c r="BZ468" s="302"/>
      <c r="CA468" s="302"/>
      <c r="CB468" s="302"/>
      <c r="CC468" s="302"/>
      <c r="CD468" s="302"/>
      <c r="CE468" s="302"/>
      <c r="CF468" s="302"/>
      <c r="CG468" s="302"/>
      <c r="CH468" s="302"/>
      <c r="CI468" s="302"/>
      <c r="CJ468" s="302"/>
      <c r="CK468" s="302"/>
      <c r="CL468" s="302"/>
      <c r="CM468" s="302"/>
      <c r="CN468" s="302"/>
      <c r="CO468" s="302"/>
      <c r="CP468" s="302"/>
      <c r="CQ468" s="302"/>
      <c r="CR468" s="302"/>
      <c r="CS468" s="302"/>
      <c r="CT468" s="302"/>
      <c r="CU468" s="302"/>
      <c r="CV468" s="302"/>
      <c r="CW468" s="302"/>
      <c r="CX468" s="302"/>
      <c r="CY468" s="302"/>
      <c r="CZ468" s="302"/>
    </row>
    <row r="469" customFormat="false" ht="22.5" hidden="true" customHeight="true" outlineLevel="0" collapsed="false">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c r="BD469" s="244"/>
      <c r="BE469" s="244"/>
      <c r="BF469" s="244"/>
      <c r="BG469" s="351" t="n">
        <v>2024</v>
      </c>
      <c r="BH469" s="351"/>
      <c r="BI469" s="351"/>
      <c r="BJ469" s="351"/>
      <c r="BK469" s="351"/>
      <c r="BL469" s="351"/>
      <c r="BM469" s="351"/>
      <c r="BN469" s="351"/>
      <c r="BO469" s="351"/>
      <c r="BP469" s="351"/>
      <c r="BQ469" s="351"/>
      <c r="BR469" s="244"/>
      <c r="BS469" s="244"/>
      <c r="BT469" s="244"/>
      <c r="BU469" s="244"/>
      <c r="BV469" s="244"/>
      <c r="BW469" s="244"/>
      <c r="BX469" s="244"/>
      <c r="BY469" s="244"/>
      <c r="BZ469" s="244"/>
      <c r="CA469" s="244"/>
      <c r="CB469" s="244"/>
      <c r="CC469" s="244"/>
      <c r="CD469" s="244"/>
      <c r="CE469" s="244"/>
      <c r="CF469" s="244"/>
      <c r="CG469" s="244"/>
      <c r="CH469" s="244"/>
      <c r="CI469" s="244"/>
      <c r="CJ469" s="244"/>
      <c r="CK469" s="244"/>
      <c r="CL469" s="244"/>
      <c r="CM469" s="244"/>
      <c r="CN469" s="244"/>
      <c r="CO469" s="244"/>
      <c r="CP469" s="244"/>
      <c r="CQ469" s="244"/>
      <c r="CR469" s="244"/>
      <c r="CS469" s="244"/>
      <c r="CT469" s="244"/>
      <c r="CU469" s="244"/>
      <c r="CV469" s="244"/>
      <c r="CW469" s="244"/>
      <c r="CX469" s="244"/>
      <c r="CY469" s="244"/>
      <c r="CZ469" s="244"/>
    </row>
    <row r="470" customFormat="false" ht="15" hidden="true" customHeight="true" outlineLevel="0" collapsed="false">
      <c r="A470" s="301" t="s">
        <v>387</v>
      </c>
      <c r="B470" s="301"/>
      <c r="C470" s="301"/>
      <c r="D470" s="301"/>
      <c r="E470" s="301"/>
      <c r="F470" s="301"/>
      <c r="G470" s="301"/>
      <c r="H470" s="301" t="s">
        <v>563</v>
      </c>
      <c r="I470" s="301"/>
      <c r="J470" s="301"/>
      <c r="K470" s="301"/>
      <c r="L470" s="301"/>
      <c r="M470" s="301"/>
      <c r="N470" s="301"/>
      <c r="O470" s="301"/>
      <c r="P470" s="301"/>
      <c r="Q470" s="301"/>
      <c r="R470" s="301"/>
      <c r="S470" s="301"/>
      <c r="T470" s="301"/>
      <c r="U470" s="301"/>
      <c r="V470" s="301"/>
      <c r="W470" s="301"/>
      <c r="X470" s="301"/>
      <c r="Y470" s="301"/>
      <c r="Z470" s="301"/>
      <c r="AA470" s="301"/>
      <c r="AB470" s="301"/>
      <c r="AC470" s="301"/>
      <c r="AD470" s="301"/>
      <c r="AE470" s="301"/>
      <c r="AF470" s="301"/>
      <c r="AG470" s="301"/>
      <c r="AH470" s="301"/>
      <c r="AI470" s="301"/>
      <c r="AJ470" s="301"/>
      <c r="AK470" s="301"/>
      <c r="AL470" s="301"/>
      <c r="AM470" s="301"/>
      <c r="AN470" s="301"/>
      <c r="AO470" s="301"/>
      <c r="AP470" s="301"/>
      <c r="AQ470" s="301"/>
      <c r="AR470" s="301"/>
      <c r="AS470" s="301"/>
      <c r="AT470" s="301"/>
      <c r="AU470" s="301"/>
      <c r="AV470" s="301"/>
      <c r="AW470" s="301"/>
      <c r="AX470" s="301"/>
      <c r="AY470" s="301"/>
      <c r="AZ470" s="301"/>
      <c r="BA470" s="301"/>
      <c r="BB470" s="301"/>
      <c r="BC470" s="301"/>
      <c r="BD470" s="301"/>
      <c r="BE470" s="301"/>
      <c r="BF470" s="301"/>
      <c r="BG470" s="301"/>
      <c r="BH470" s="301"/>
      <c r="BI470" s="301"/>
      <c r="BJ470" s="301"/>
      <c r="BK470" s="301"/>
      <c r="BL470" s="301"/>
      <c r="BM470" s="301"/>
      <c r="BN470" s="301"/>
      <c r="BO470" s="301"/>
      <c r="BP470" s="301"/>
      <c r="BQ470" s="301"/>
      <c r="BR470" s="301"/>
      <c r="BS470" s="301" t="s">
        <v>636</v>
      </c>
      <c r="BT470" s="301"/>
      <c r="BU470" s="301"/>
      <c r="BV470" s="301"/>
      <c r="BW470" s="301"/>
      <c r="BX470" s="301"/>
      <c r="BY470" s="301"/>
      <c r="BZ470" s="301"/>
      <c r="CA470" s="301"/>
      <c r="CB470" s="301"/>
      <c r="CC470" s="301"/>
      <c r="CD470" s="301"/>
      <c r="CE470" s="301"/>
      <c r="CF470" s="301"/>
      <c r="CG470" s="301"/>
      <c r="CH470" s="301"/>
      <c r="CI470" s="301" t="s">
        <v>637</v>
      </c>
      <c r="CJ470" s="301"/>
      <c r="CK470" s="301"/>
      <c r="CL470" s="301"/>
      <c r="CM470" s="301"/>
      <c r="CN470" s="301"/>
      <c r="CO470" s="301"/>
      <c r="CP470" s="301"/>
      <c r="CQ470" s="301"/>
      <c r="CR470" s="301"/>
      <c r="CS470" s="301"/>
      <c r="CT470" s="301"/>
      <c r="CU470" s="301"/>
      <c r="CV470" s="301"/>
      <c r="CW470" s="301"/>
      <c r="CX470" s="301"/>
      <c r="CY470" s="301"/>
      <c r="CZ470" s="301"/>
    </row>
    <row r="471" customFormat="false" ht="15" hidden="true" customHeight="true" outlineLevel="0" collapsed="false">
      <c r="A471" s="354" t="n">
        <v>1</v>
      </c>
      <c r="B471" s="354"/>
      <c r="C471" s="354"/>
      <c r="D471" s="354"/>
      <c r="E471" s="354"/>
      <c r="F471" s="354"/>
      <c r="G471" s="354"/>
      <c r="H471" s="354" t="n">
        <v>2</v>
      </c>
      <c r="I471" s="354"/>
      <c r="J471" s="354"/>
      <c r="K471" s="354"/>
      <c r="L471" s="354"/>
      <c r="M471" s="354"/>
      <c r="N471" s="354"/>
      <c r="O471" s="354"/>
      <c r="P471" s="354"/>
      <c r="Q471" s="354"/>
      <c r="R471" s="354"/>
      <c r="S471" s="354"/>
      <c r="T471" s="354"/>
      <c r="U471" s="354"/>
      <c r="V471" s="354"/>
      <c r="W471" s="354"/>
      <c r="X471" s="354"/>
      <c r="Y471" s="354"/>
      <c r="Z471" s="354"/>
      <c r="AA471" s="354"/>
      <c r="AB471" s="354"/>
      <c r="AC471" s="354"/>
      <c r="AD471" s="354"/>
      <c r="AE471" s="354"/>
      <c r="AF471" s="354"/>
      <c r="AG471" s="354"/>
      <c r="AH471" s="354"/>
      <c r="AI471" s="354"/>
      <c r="AJ471" s="354"/>
      <c r="AK471" s="354"/>
      <c r="AL471" s="354"/>
      <c r="AM471" s="354"/>
      <c r="AN471" s="354"/>
      <c r="AO471" s="354"/>
      <c r="AP471" s="354"/>
      <c r="AQ471" s="354"/>
      <c r="AR471" s="354"/>
      <c r="AS471" s="354"/>
      <c r="AT471" s="354"/>
      <c r="AU471" s="354"/>
      <c r="AV471" s="354"/>
      <c r="AW471" s="354"/>
      <c r="AX471" s="354"/>
      <c r="AY471" s="354"/>
      <c r="AZ471" s="354"/>
      <c r="BA471" s="354"/>
      <c r="BB471" s="354"/>
      <c r="BC471" s="354"/>
      <c r="BD471" s="354"/>
      <c r="BE471" s="354"/>
      <c r="BF471" s="354"/>
      <c r="BG471" s="354"/>
      <c r="BH471" s="354"/>
      <c r="BI471" s="354"/>
      <c r="BJ471" s="354"/>
      <c r="BK471" s="354"/>
      <c r="BL471" s="354"/>
      <c r="BM471" s="354"/>
      <c r="BN471" s="354"/>
      <c r="BO471" s="354"/>
      <c r="BP471" s="354"/>
      <c r="BQ471" s="354"/>
      <c r="BR471" s="354"/>
      <c r="BS471" s="354" t="n">
        <v>3</v>
      </c>
      <c r="BT471" s="354"/>
      <c r="BU471" s="354"/>
      <c r="BV471" s="354"/>
      <c r="BW471" s="354"/>
      <c r="BX471" s="354"/>
      <c r="BY471" s="354"/>
      <c r="BZ471" s="354"/>
      <c r="CA471" s="354"/>
      <c r="CB471" s="354"/>
      <c r="CC471" s="354"/>
      <c r="CD471" s="354"/>
      <c r="CE471" s="354"/>
      <c r="CF471" s="354"/>
      <c r="CG471" s="354"/>
      <c r="CH471" s="354"/>
      <c r="CI471" s="354" t="n">
        <v>4</v>
      </c>
      <c r="CJ471" s="354"/>
      <c r="CK471" s="354"/>
      <c r="CL471" s="354"/>
      <c r="CM471" s="354"/>
      <c r="CN471" s="354"/>
      <c r="CO471" s="354"/>
      <c r="CP471" s="354"/>
      <c r="CQ471" s="354"/>
      <c r="CR471" s="354"/>
      <c r="CS471" s="354"/>
      <c r="CT471" s="354"/>
      <c r="CU471" s="354"/>
      <c r="CV471" s="354"/>
      <c r="CW471" s="354"/>
      <c r="CX471" s="354"/>
      <c r="CY471" s="354"/>
      <c r="CZ471" s="354"/>
    </row>
    <row r="472" customFormat="false" ht="15" hidden="true" customHeight="true" outlineLevel="0" collapsed="false">
      <c r="A472" s="367" t="s">
        <v>511</v>
      </c>
      <c r="B472" s="367"/>
      <c r="C472" s="367"/>
      <c r="D472" s="367"/>
      <c r="E472" s="367"/>
      <c r="F472" s="367"/>
      <c r="G472" s="367"/>
      <c r="H472" s="367"/>
      <c r="I472" s="367"/>
      <c r="J472" s="367"/>
      <c r="K472" s="367"/>
      <c r="L472" s="367"/>
      <c r="M472" s="367"/>
      <c r="N472" s="367"/>
      <c r="O472" s="367"/>
      <c r="P472" s="367"/>
      <c r="Q472" s="367"/>
      <c r="R472" s="367"/>
      <c r="S472" s="367"/>
      <c r="T472" s="367"/>
      <c r="U472" s="367"/>
      <c r="V472" s="367"/>
      <c r="W472" s="367"/>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c r="AS472" s="367"/>
      <c r="AT472" s="367"/>
      <c r="AU472" s="367"/>
      <c r="AV472" s="367"/>
      <c r="AW472" s="367"/>
      <c r="AX472" s="367"/>
      <c r="AY472" s="367"/>
      <c r="AZ472" s="367"/>
      <c r="BA472" s="367"/>
      <c r="BB472" s="367"/>
      <c r="BC472" s="367"/>
      <c r="BD472" s="367"/>
      <c r="BE472" s="367"/>
      <c r="BF472" s="367"/>
      <c r="BG472" s="367"/>
      <c r="BH472" s="367"/>
      <c r="BI472" s="367"/>
      <c r="BJ472" s="367"/>
      <c r="BK472" s="367"/>
      <c r="BL472" s="367"/>
      <c r="BM472" s="367"/>
      <c r="BN472" s="367"/>
      <c r="BO472" s="367"/>
      <c r="BP472" s="367"/>
      <c r="BQ472" s="367"/>
      <c r="BR472" s="367"/>
      <c r="BS472" s="367"/>
      <c r="BT472" s="367"/>
      <c r="BU472" s="367"/>
      <c r="BV472" s="367"/>
      <c r="BW472" s="367"/>
      <c r="BX472" s="367"/>
      <c r="BY472" s="367"/>
      <c r="BZ472" s="367"/>
      <c r="CA472" s="367"/>
      <c r="CB472" s="367"/>
      <c r="CC472" s="367"/>
      <c r="CD472" s="367"/>
      <c r="CE472" s="367"/>
      <c r="CF472" s="367"/>
      <c r="CG472" s="367"/>
      <c r="CH472" s="367"/>
      <c r="CI472" s="367"/>
      <c r="CJ472" s="367"/>
      <c r="CK472" s="367"/>
      <c r="CL472" s="367"/>
      <c r="CM472" s="367"/>
      <c r="CN472" s="367"/>
      <c r="CO472" s="367"/>
      <c r="CP472" s="367"/>
      <c r="CQ472" s="367"/>
      <c r="CR472" s="367"/>
      <c r="CS472" s="367"/>
      <c r="CT472" s="367"/>
      <c r="CU472" s="367"/>
      <c r="CV472" s="367"/>
      <c r="CW472" s="367"/>
      <c r="CX472" s="367"/>
      <c r="CY472" s="367"/>
      <c r="CZ472" s="367"/>
    </row>
    <row r="473" customFormat="false" ht="15" hidden="true" customHeight="true" outlineLevel="0" collapsed="false">
      <c r="A473" s="358" t="s">
        <v>154</v>
      </c>
      <c r="B473" s="358"/>
      <c r="C473" s="358"/>
      <c r="D473" s="358"/>
      <c r="E473" s="358"/>
      <c r="F473" s="358"/>
      <c r="G473" s="358"/>
      <c r="H473" s="359" t="s">
        <v>638</v>
      </c>
      <c r="I473" s="359"/>
      <c r="J473" s="359"/>
      <c r="K473" s="359"/>
      <c r="L473" s="359"/>
      <c r="M473" s="359"/>
      <c r="N473" s="359"/>
      <c r="O473" s="359"/>
      <c r="P473" s="359"/>
      <c r="Q473" s="359"/>
      <c r="R473" s="359"/>
      <c r="S473" s="359"/>
      <c r="T473" s="359"/>
      <c r="U473" s="359"/>
      <c r="V473" s="359"/>
      <c r="W473" s="359"/>
      <c r="X473" s="359"/>
      <c r="Y473" s="359"/>
      <c r="Z473" s="359"/>
      <c r="AA473" s="359"/>
      <c r="AB473" s="359"/>
      <c r="AC473" s="359"/>
      <c r="AD473" s="359"/>
      <c r="AE473" s="359"/>
      <c r="AF473" s="359"/>
      <c r="AG473" s="359"/>
      <c r="AH473" s="359"/>
      <c r="AI473" s="359"/>
      <c r="AJ473" s="359"/>
      <c r="AK473" s="359"/>
      <c r="AL473" s="359"/>
      <c r="AM473" s="359"/>
      <c r="AN473" s="359"/>
      <c r="AO473" s="359"/>
      <c r="AP473" s="359"/>
      <c r="AQ473" s="359"/>
      <c r="AR473" s="359"/>
      <c r="AS473" s="359"/>
      <c r="AT473" s="359"/>
      <c r="AU473" s="359"/>
      <c r="AV473" s="359"/>
      <c r="AW473" s="359"/>
      <c r="AX473" s="359"/>
      <c r="AY473" s="359"/>
      <c r="AZ473" s="359"/>
      <c r="BA473" s="359"/>
      <c r="BB473" s="359"/>
      <c r="BC473" s="359"/>
      <c r="BD473" s="359"/>
      <c r="BE473" s="359"/>
      <c r="BF473" s="359"/>
      <c r="BG473" s="359"/>
      <c r="BH473" s="359"/>
      <c r="BI473" s="359"/>
      <c r="BJ473" s="359"/>
      <c r="BK473" s="359"/>
      <c r="BL473" s="359"/>
      <c r="BM473" s="359"/>
      <c r="BN473" s="359"/>
      <c r="BO473" s="359"/>
      <c r="BP473" s="359"/>
      <c r="BQ473" s="359"/>
      <c r="BR473" s="359"/>
      <c r="BS473" s="360"/>
      <c r="BT473" s="360"/>
      <c r="BU473" s="360"/>
      <c r="BV473" s="360"/>
      <c r="BW473" s="360"/>
      <c r="BX473" s="360"/>
      <c r="BY473" s="360"/>
      <c r="BZ473" s="360"/>
      <c r="CA473" s="360"/>
      <c r="CB473" s="360"/>
      <c r="CC473" s="360"/>
      <c r="CD473" s="360"/>
      <c r="CE473" s="360"/>
      <c r="CF473" s="360"/>
      <c r="CG473" s="360"/>
      <c r="CH473" s="360"/>
      <c r="CI473" s="361"/>
      <c r="CJ473" s="361"/>
      <c r="CK473" s="361"/>
      <c r="CL473" s="361"/>
      <c r="CM473" s="361"/>
      <c r="CN473" s="361"/>
      <c r="CO473" s="361"/>
      <c r="CP473" s="361"/>
      <c r="CQ473" s="361"/>
      <c r="CR473" s="361"/>
      <c r="CS473" s="361"/>
      <c r="CT473" s="361"/>
      <c r="CU473" s="361"/>
      <c r="CV473" s="361"/>
      <c r="CW473" s="361"/>
      <c r="CX473" s="361"/>
      <c r="CY473" s="361"/>
      <c r="CZ473" s="361"/>
    </row>
    <row r="474" customFormat="false" ht="15" hidden="true" customHeight="true" outlineLevel="0" collapsed="false">
      <c r="A474" s="428" t="s">
        <v>373</v>
      </c>
      <c r="B474" s="428"/>
      <c r="C474" s="428"/>
      <c r="D474" s="428"/>
      <c r="E474" s="428"/>
      <c r="F474" s="428"/>
      <c r="G474" s="428"/>
      <c r="H474" s="428"/>
      <c r="I474" s="428"/>
      <c r="J474" s="428"/>
      <c r="K474" s="428"/>
      <c r="L474" s="428"/>
      <c r="M474" s="428"/>
      <c r="N474" s="428"/>
      <c r="O474" s="428"/>
      <c r="P474" s="428"/>
      <c r="Q474" s="428"/>
      <c r="R474" s="428"/>
      <c r="S474" s="428"/>
      <c r="T474" s="428"/>
      <c r="U474" s="428"/>
      <c r="V474" s="428"/>
      <c r="W474" s="428"/>
      <c r="X474" s="428"/>
      <c r="Y474" s="428"/>
      <c r="Z474" s="428"/>
      <c r="AA474" s="428"/>
      <c r="AB474" s="428"/>
      <c r="AC474" s="428"/>
      <c r="AD474" s="428"/>
      <c r="AE474" s="428"/>
      <c r="AF474" s="428"/>
      <c r="AG474" s="428"/>
      <c r="AH474" s="428"/>
      <c r="AI474" s="428"/>
      <c r="AJ474" s="428"/>
      <c r="AK474" s="428"/>
      <c r="AL474" s="428"/>
      <c r="AM474" s="428"/>
      <c r="AN474" s="428"/>
      <c r="AO474" s="428"/>
      <c r="AP474" s="428"/>
      <c r="AQ474" s="428"/>
      <c r="AR474" s="428"/>
      <c r="AS474" s="428"/>
      <c r="AT474" s="428"/>
      <c r="AU474" s="428"/>
      <c r="AV474" s="428"/>
      <c r="AW474" s="428"/>
      <c r="AX474" s="428"/>
      <c r="AY474" s="428"/>
      <c r="AZ474" s="428"/>
      <c r="BA474" s="428"/>
      <c r="BB474" s="428"/>
      <c r="BC474" s="428"/>
      <c r="BD474" s="428"/>
      <c r="BE474" s="428"/>
      <c r="BF474" s="428"/>
      <c r="BG474" s="428"/>
      <c r="BH474" s="428"/>
      <c r="BI474" s="428"/>
      <c r="BJ474" s="428"/>
      <c r="BK474" s="428"/>
      <c r="BL474" s="428"/>
      <c r="BM474" s="428"/>
      <c r="BN474" s="428"/>
      <c r="BO474" s="428"/>
      <c r="BP474" s="428"/>
      <c r="BQ474" s="428"/>
      <c r="BR474" s="428"/>
      <c r="BS474" s="358"/>
      <c r="BT474" s="358"/>
      <c r="BU474" s="358"/>
      <c r="BV474" s="358"/>
      <c r="BW474" s="358"/>
      <c r="BX474" s="358"/>
      <c r="BY474" s="358"/>
      <c r="BZ474" s="358"/>
      <c r="CA474" s="358"/>
      <c r="CB474" s="358"/>
      <c r="CC474" s="358"/>
      <c r="CD474" s="358"/>
      <c r="CE474" s="358"/>
      <c r="CF474" s="358"/>
      <c r="CG474" s="358"/>
      <c r="CH474" s="358"/>
      <c r="CI474" s="361" t="n">
        <f aca="false">CI473</f>
        <v>0</v>
      </c>
      <c r="CJ474" s="361"/>
      <c r="CK474" s="361"/>
      <c r="CL474" s="361"/>
      <c r="CM474" s="361"/>
      <c r="CN474" s="361"/>
      <c r="CO474" s="361"/>
      <c r="CP474" s="361"/>
      <c r="CQ474" s="361"/>
      <c r="CR474" s="361"/>
      <c r="CS474" s="361"/>
      <c r="CT474" s="361"/>
      <c r="CU474" s="361"/>
      <c r="CV474" s="361"/>
      <c r="CW474" s="361"/>
      <c r="CX474" s="361"/>
      <c r="CY474" s="361"/>
      <c r="CZ474" s="361"/>
    </row>
    <row r="475" customFormat="false" ht="15" hidden="true" customHeight="true" outlineLevel="0" collapsed="false">
      <c r="A475" s="415"/>
      <c r="B475" s="415"/>
      <c r="C475" s="415"/>
      <c r="D475" s="415"/>
      <c r="E475" s="415"/>
      <c r="F475" s="415"/>
      <c r="G475" s="415"/>
      <c r="H475" s="415"/>
      <c r="I475" s="415"/>
      <c r="J475" s="415"/>
      <c r="K475" s="415"/>
      <c r="L475" s="415"/>
      <c r="M475" s="415"/>
      <c r="N475" s="415"/>
      <c r="O475" s="415"/>
      <c r="P475" s="415"/>
      <c r="Q475" s="415"/>
      <c r="R475" s="415"/>
      <c r="S475" s="415"/>
      <c r="T475" s="415"/>
      <c r="U475" s="415"/>
      <c r="V475" s="415"/>
      <c r="W475" s="415"/>
      <c r="X475" s="415"/>
      <c r="Y475" s="415"/>
      <c r="Z475" s="415"/>
      <c r="AA475" s="415"/>
      <c r="AB475" s="415"/>
      <c r="AC475" s="415"/>
      <c r="AD475" s="415"/>
      <c r="AE475" s="415"/>
      <c r="AF475" s="415"/>
      <c r="AG475" s="415"/>
      <c r="AH475" s="415"/>
      <c r="AI475" s="415"/>
      <c r="AJ475" s="415"/>
      <c r="AK475" s="415"/>
      <c r="AL475" s="415"/>
      <c r="AM475" s="415"/>
      <c r="AN475" s="415"/>
      <c r="AO475" s="415"/>
      <c r="AP475" s="415"/>
      <c r="AQ475" s="415"/>
      <c r="AR475" s="415"/>
      <c r="AS475" s="415"/>
      <c r="AT475" s="415"/>
      <c r="AU475" s="415"/>
      <c r="AV475" s="415"/>
      <c r="AW475" s="415"/>
      <c r="AX475" s="415"/>
      <c r="AY475" s="415"/>
      <c r="AZ475" s="415"/>
      <c r="BA475" s="415"/>
      <c r="BB475" s="415"/>
      <c r="BC475" s="427"/>
      <c r="BD475" s="427"/>
      <c r="BE475" s="427"/>
      <c r="BF475" s="427"/>
      <c r="BG475" s="427"/>
      <c r="BH475" s="427"/>
      <c r="BI475" s="427"/>
      <c r="BJ475" s="427"/>
      <c r="BK475" s="427"/>
      <c r="BL475" s="427"/>
      <c r="BM475" s="427"/>
      <c r="BN475" s="427"/>
      <c r="BO475" s="427"/>
      <c r="BP475" s="427"/>
      <c r="BQ475" s="427"/>
      <c r="BR475" s="427"/>
      <c r="BS475" s="427"/>
      <c r="BT475" s="427"/>
      <c r="BU475" s="427"/>
      <c r="BV475" s="427"/>
      <c r="BW475" s="427"/>
      <c r="BX475" s="427"/>
      <c r="BY475" s="427"/>
      <c r="BZ475" s="427"/>
      <c r="CA475" s="427"/>
      <c r="CB475" s="427"/>
      <c r="CC475" s="427"/>
      <c r="CD475" s="427"/>
      <c r="CE475" s="427"/>
      <c r="CF475" s="427"/>
      <c r="CG475" s="427"/>
      <c r="CH475" s="427"/>
      <c r="CI475" s="411"/>
      <c r="CJ475" s="427"/>
      <c r="CK475" s="427"/>
      <c r="CL475" s="427"/>
      <c r="CM475" s="427"/>
      <c r="CN475" s="427"/>
      <c r="CO475" s="427"/>
      <c r="CP475" s="427"/>
      <c r="CQ475" s="427"/>
      <c r="CR475" s="427"/>
      <c r="CS475" s="427"/>
      <c r="CT475" s="427"/>
      <c r="CU475" s="427"/>
      <c r="CV475" s="427"/>
      <c r="CW475" s="427"/>
      <c r="CX475" s="427"/>
      <c r="CY475" s="427"/>
      <c r="CZ475" s="427"/>
    </row>
    <row r="476" s="362" customFormat="true" ht="26.25" hidden="false" customHeight="true" outlineLevel="0" collapsed="false">
      <c r="A476" s="244" t="s">
        <v>635</v>
      </c>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c r="AA476" s="244"/>
      <c r="AB476" s="244"/>
      <c r="AC476" s="244"/>
      <c r="AD476" s="244"/>
      <c r="AE476" s="244"/>
      <c r="AF476" s="244"/>
      <c r="AG476" s="244"/>
      <c r="AH476" s="244"/>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V476" s="244"/>
      <c r="BW476" s="244"/>
      <c r="BX476" s="244"/>
      <c r="BY476" s="244"/>
      <c r="BZ476" s="244"/>
      <c r="CA476" s="244"/>
      <c r="CB476" s="244"/>
      <c r="CC476" s="244"/>
      <c r="CD476" s="244"/>
      <c r="CE476" s="244"/>
      <c r="CF476" s="244"/>
      <c r="CG476" s="244"/>
      <c r="CH476" s="244"/>
      <c r="CI476" s="244"/>
      <c r="CJ476" s="244"/>
      <c r="CK476" s="244"/>
      <c r="CL476" s="244"/>
      <c r="CM476" s="244"/>
      <c r="CN476" s="244"/>
      <c r="CO476" s="244"/>
      <c r="CP476" s="244"/>
      <c r="CQ476" s="244"/>
      <c r="CR476" s="244"/>
      <c r="CS476" s="244"/>
      <c r="CT476" s="244"/>
      <c r="CU476" s="244"/>
      <c r="CV476" s="244"/>
      <c r="CW476" s="244"/>
      <c r="CX476" s="244"/>
      <c r="CY476" s="244"/>
      <c r="CZ476" s="244"/>
    </row>
    <row r="477" s="362" customFormat="true" ht="15" hidden="false" customHeight="true" outlineLevel="0" collapsed="false">
      <c r="A477" s="244" t="s">
        <v>420</v>
      </c>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302" t="s">
        <v>207</v>
      </c>
      <c r="X477" s="302"/>
      <c r="Y477" s="302"/>
      <c r="Z477" s="302"/>
      <c r="AA477" s="302"/>
      <c r="AB477" s="302"/>
      <c r="AC477" s="302"/>
      <c r="AD477" s="302"/>
      <c r="AE477" s="302"/>
      <c r="AF477" s="302"/>
      <c r="AG477" s="302"/>
      <c r="AH477" s="302"/>
      <c r="AI477" s="302"/>
      <c r="AJ477" s="302"/>
      <c r="AK477" s="302"/>
      <c r="AL477" s="302"/>
      <c r="AM477" s="302"/>
      <c r="AN477" s="302"/>
      <c r="AO477" s="302"/>
      <c r="AP477" s="302"/>
      <c r="AQ477" s="302"/>
      <c r="AR477" s="302"/>
      <c r="AS477" s="302"/>
      <c r="AT477" s="302"/>
      <c r="AU477" s="302"/>
      <c r="AV477" s="302"/>
      <c r="AW477" s="302"/>
      <c r="AX477" s="302"/>
      <c r="AY477" s="302"/>
      <c r="AZ477" s="302"/>
      <c r="BA477" s="302"/>
      <c r="BB477" s="302"/>
      <c r="BC477" s="302"/>
      <c r="BD477" s="302"/>
      <c r="BE477" s="302"/>
      <c r="BF477" s="302"/>
      <c r="BG477" s="302"/>
      <c r="BH477" s="302"/>
      <c r="BI477" s="302"/>
      <c r="BJ477" s="302"/>
      <c r="BK477" s="302"/>
      <c r="BL477" s="302"/>
      <c r="BM477" s="302"/>
      <c r="BN477" s="302"/>
      <c r="BO477" s="302"/>
      <c r="BP477" s="302"/>
      <c r="BQ477" s="302"/>
      <c r="BR477" s="302"/>
      <c r="BS477" s="302"/>
      <c r="BT477" s="302"/>
      <c r="BU477" s="302"/>
      <c r="BV477" s="302"/>
      <c r="BW477" s="302"/>
      <c r="BX477" s="302"/>
      <c r="BY477" s="302"/>
      <c r="BZ477" s="302"/>
      <c r="CA477" s="302"/>
      <c r="CB477" s="302"/>
      <c r="CC477" s="302"/>
      <c r="CD477" s="302"/>
      <c r="CE477" s="302"/>
      <c r="CF477" s="302"/>
      <c r="CG477" s="302"/>
      <c r="CH477" s="302"/>
      <c r="CI477" s="302"/>
      <c r="CJ477" s="302"/>
      <c r="CK477" s="302"/>
      <c r="CL477" s="302"/>
      <c r="CM477" s="302"/>
      <c r="CN477" s="302"/>
      <c r="CO477" s="302"/>
      <c r="CP477" s="302"/>
      <c r="CQ477" s="302"/>
      <c r="CR477" s="302"/>
      <c r="CS477" s="302"/>
      <c r="CT477" s="302"/>
      <c r="CU477" s="302"/>
      <c r="CV477" s="302"/>
      <c r="CW477" s="302"/>
      <c r="CX477" s="302"/>
      <c r="CY477" s="302"/>
      <c r="CZ477" s="302"/>
    </row>
    <row r="478" s="362" customFormat="true" ht="15" hidden="false" customHeight="true" outlineLevel="0" collapsed="false">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c r="AA478" s="244"/>
      <c r="AB478" s="244"/>
      <c r="AC478" s="244"/>
      <c r="AD478" s="244"/>
      <c r="AE478" s="244"/>
      <c r="AF478" s="244"/>
      <c r="AG478" s="244"/>
      <c r="AH478" s="244"/>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351" t="n">
        <v>2025</v>
      </c>
      <c r="BH478" s="351"/>
      <c r="BI478" s="351"/>
      <c r="BJ478" s="351"/>
      <c r="BK478" s="351"/>
      <c r="BL478" s="351"/>
      <c r="BM478" s="351"/>
      <c r="BN478" s="351"/>
      <c r="BO478" s="351"/>
      <c r="BP478" s="351"/>
      <c r="BQ478" s="351"/>
      <c r="BR478" s="244"/>
      <c r="BS478" s="244"/>
      <c r="BT478" s="244"/>
      <c r="BU478" s="244"/>
      <c r="BV478" s="244"/>
      <c r="BW478" s="244"/>
      <c r="BX478" s="244"/>
      <c r="BY478" s="244"/>
      <c r="BZ478" s="244"/>
      <c r="CA478" s="244"/>
      <c r="CB478" s="244"/>
      <c r="CC478" s="244"/>
      <c r="CD478" s="244"/>
      <c r="CE478" s="244"/>
      <c r="CF478" s="244"/>
      <c r="CG478" s="244"/>
      <c r="CH478" s="244"/>
      <c r="CI478" s="244"/>
      <c r="CJ478" s="244"/>
      <c r="CK478" s="244"/>
      <c r="CL478" s="244"/>
      <c r="CM478" s="244"/>
      <c r="CN478" s="244"/>
      <c r="CO478" s="244"/>
      <c r="CP478" s="244"/>
      <c r="CQ478" s="244"/>
      <c r="CR478" s="244"/>
      <c r="CS478" s="244"/>
      <c r="CT478" s="244"/>
      <c r="CU478" s="244"/>
      <c r="CV478" s="244"/>
      <c r="CW478" s="244"/>
      <c r="CX478" s="244"/>
      <c r="CY478" s="244"/>
      <c r="CZ478" s="244"/>
    </row>
    <row r="479" s="362" customFormat="true" ht="33" hidden="false" customHeight="true" outlineLevel="0" collapsed="false">
      <c r="A479" s="301" t="s">
        <v>387</v>
      </c>
      <c r="B479" s="301"/>
      <c r="C479" s="301"/>
      <c r="D479" s="301"/>
      <c r="E479" s="301"/>
      <c r="F479" s="301"/>
      <c r="G479" s="301"/>
      <c r="H479" s="301" t="s">
        <v>563</v>
      </c>
      <c r="I479" s="301"/>
      <c r="J479" s="301"/>
      <c r="K479" s="301"/>
      <c r="L479" s="301"/>
      <c r="M479" s="301"/>
      <c r="N479" s="301"/>
      <c r="O479" s="301"/>
      <c r="P479" s="301"/>
      <c r="Q479" s="301"/>
      <c r="R479" s="301"/>
      <c r="S479" s="301"/>
      <c r="T479" s="301"/>
      <c r="U479" s="301"/>
      <c r="V479" s="301"/>
      <c r="W479" s="301"/>
      <c r="X479" s="301"/>
      <c r="Y479" s="301"/>
      <c r="Z479" s="301"/>
      <c r="AA479" s="301"/>
      <c r="AB479" s="301"/>
      <c r="AC479" s="301"/>
      <c r="AD479" s="301"/>
      <c r="AE479" s="301"/>
      <c r="AF479" s="301"/>
      <c r="AG479" s="301"/>
      <c r="AH479" s="301"/>
      <c r="AI479" s="301"/>
      <c r="AJ479" s="301"/>
      <c r="AK479" s="301"/>
      <c r="AL479" s="301"/>
      <c r="AM479" s="301"/>
      <c r="AN479" s="301"/>
      <c r="AO479" s="301"/>
      <c r="AP479" s="301"/>
      <c r="AQ479" s="301"/>
      <c r="AR479" s="301"/>
      <c r="AS479" s="301"/>
      <c r="AT479" s="301"/>
      <c r="AU479" s="301"/>
      <c r="AV479" s="301"/>
      <c r="AW479" s="301"/>
      <c r="AX479" s="301"/>
      <c r="AY479" s="301"/>
      <c r="AZ479" s="301"/>
      <c r="BA479" s="301"/>
      <c r="BB479" s="301"/>
      <c r="BC479" s="301"/>
      <c r="BD479" s="301"/>
      <c r="BE479" s="301"/>
      <c r="BF479" s="301"/>
      <c r="BG479" s="301"/>
      <c r="BH479" s="301"/>
      <c r="BI479" s="301"/>
      <c r="BJ479" s="301"/>
      <c r="BK479" s="301"/>
      <c r="BL479" s="301"/>
      <c r="BM479" s="301"/>
      <c r="BN479" s="301"/>
      <c r="BO479" s="301"/>
      <c r="BP479" s="301"/>
      <c r="BQ479" s="301"/>
      <c r="BR479" s="301"/>
      <c r="BS479" s="301" t="s">
        <v>636</v>
      </c>
      <c r="BT479" s="301"/>
      <c r="BU479" s="301"/>
      <c r="BV479" s="301"/>
      <c r="BW479" s="301"/>
      <c r="BX479" s="301"/>
      <c r="BY479" s="301"/>
      <c r="BZ479" s="301"/>
      <c r="CA479" s="301"/>
      <c r="CB479" s="301"/>
      <c r="CC479" s="301"/>
      <c r="CD479" s="301"/>
      <c r="CE479" s="301"/>
      <c r="CF479" s="301"/>
      <c r="CG479" s="301"/>
      <c r="CH479" s="301"/>
      <c r="CI479" s="301" t="s">
        <v>637</v>
      </c>
      <c r="CJ479" s="301"/>
      <c r="CK479" s="301"/>
      <c r="CL479" s="301"/>
      <c r="CM479" s="301"/>
      <c r="CN479" s="301"/>
      <c r="CO479" s="301"/>
      <c r="CP479" s="301"/>
      <c r="CQ479" s="301"/>
      <c r="CR479" s="301"/>
      <c r="CS479" s="301"/>
      <c r="CT479" s="301"/>
      <c r="CU479" s="301"/>
      <c r="CV479" s="301"/>
      <c r="CW479" s="301"/>
      <c r="CX479" s="301"/>
      <c r="CY479" s="301"/>
      <c r="CZ479" s="301"/>
    </row>
    <row r="480" s="244" customFormat="true" ht="12" hidden="false" customHeight="true" outlineLevel="0" collapsed="false">
      <c r="A480" s="354" t="n">
        <v>1</v>
      </c>
      <c r="B480" s="354"/>
      <c r="C480" s="354"/>
      <c r="D480" s="354"/>
      <c r="E480" s="354"/>
      <c r="F480" s="354"/>
      <c r="G480" s="354"/>
      <c r="H480" s="354" t="n">
        <v>2</v>
      </c>
      <c r="I480" s="354"/>
      <c r="J480" s="354"/>
      <c r="K480" s="354"/>
      <c r="L480" s="354"/>
      <c r="M480" s="354"/>
      <c r="N480" s="354"/>
      <c r="O480" s="354"/>
      <c r="P480" s="354"/>
      <c r="Q480" s="354"/>
      <c r="R480" s="354"/>
      <c r="S480" s="354"/>
      <c r="T480" s="354"/>
      <c r="U480" s="354"/>
      <c r="V480" s="354"/>
      <c r="W480" s="354"/>
      <c r="X480" s="354"/>
      <c r="Y480" s="354"/>
      <c r="Z480" s="354"/>
      <c r="AA480" s="354"/>
      <c r="AB480" s="354"/>
      <c r="AC480" s="354"/>
      <c r="AD480" s="354"/>
      <c r="AE480" s="354"/>
      <c r="AF480" s="354"/>
      <c r="AG480" s="354"/>
      <c r="AH480" s="354"/>
      <c r="AI480" s="354"/>
      <c r="AJ480" s="354"/>
      <c r="AK480" s="354"/>
      <c r="AL480" s="354"/>
      <c r="AM480" s="354"/>
      <c r="AN480" s="354"/>
      <c r="AO480" s="354"/>
      <c r="AP480" s="354"/>
      <c r="AQ480" s="354"/>
      <c r="AR480" s="354"/>
      <c r="AS480" s="354"/>
      <c r="AT480" s="354"/>
      <c r="AU480" s="354"/>
      <c r="AV480" s="354"/>
      <c r="AW480" s="354"/>
      <c r="AX480" s="354"/>
      <c r="AY480" s="354"/>
      <c r="AZ480" s="354"/>
      <c r="BA480" s="354"/>
      <c r="BB480" s="354"/>
      <c r="BC480" s="354"/>
      <c r="BD480" s="354"/>
      <c r="BE480" s="354"/>
      <c r="BF480" s="354"/>
      <c r="BG480" s="354"/>
      <c r="BH480" s="354"/>
      <c r="BI480" s="354"/>
      <c r="BJ480" s="354"/>
      <c r="BK480" s="354"/>
      <c r="BL480" s="354"/>
      <c r="BM480" s="354"/>
      <c r="BN480" s="354"/>
      <c r="BO480" s="354"/>
      <c r="BP480" s="354"/>
      <c r="BQ480" s="354"/>
      <c r="BR480" s="354"/>
      <c r="BS480" s="354" t="n">
        <v>3</v>
      </c>
      <c r="BT480" s="354"/>
      <c r="BU480" s="354"/>
      <c r="BV480" s="354"/>
      <c r="BW480" s="354"/>
      <c r="BX480" s="354"/>
      <c r="BY480" s="354"/>
      <c r="BZ480" s="354"/>
      <c r="CA480" s="354"/>
      <c r="CB480" s="354"/>
      <c r="CC480" s="354"/>
      <c r="CD480" s="354"/>
      <c r="CE480" s="354"/>
      <c r="CF480" s="354"/>
      <c r="CG480" s="354"/>
      <c r="CH480" s="354"/>
      <c r="CI480" s="354" t="n">
        <v>4</v>
      </c>
      <c r="CJ480" s="354"/>
      <c r="CK480" s="354"/>
      <c r="CL480" s="354"/>
      <c r="CM480" s="354"/>
      <c r="CN480" s="354"/>
      <c r="CO480" s="354"/>
      <c r="CP480" s="354"/>
      <c r="CQ480" s="354"/>
      <c r="CR480" s="354"/>
      <c r="CS480" s="354"/>
      <c r="CT480" s="354"/>
      <c r="CU480" s="354"/>
      <c r="CV480" s="354"/>
      <c r="CW480" s="354"/>
      <c r="CX480" s="354"/>
      <c r="CY480" s="354"/>
      <c r="CZ480" s="354"/>
    </row>
    <row r="481" s="244" customFormat="true" ht="13.5" hidden="false" customHeight="true" outlineLevel="0" collapsed="false">
      <c r="A481" s="356" t="s">
        <v>511</v>
      </c>
      <c r="B481" s="356"/>
      <c r="C481" s="356"/>
      <c r="D481" s="356"/>
      <c r="E481" s="356"/>
      <c r="F481" s="356"/>
      <c r="G481" s="356"/>
      <c r="H481" s="356"/>
      <c r="I481" s="356"/>
      <c r="J481" s="356"/>
      <c r="K481" s="356"/>
      <c r="L481" s="356"/>
      <c r="M481" s="356"/>
      <c r="N481" s="356"/>
      <c r="O481" s="356"/>
      <c r="P481" s="356"/>
      <c r="Q481" s="356"/>
      <c r="R481" s="356"/>
      <c r="S481" s="356"/>
      <c r="T481" s="356"/>
      <c r="U481" s="356"/>
      <c r="V481" s="356"/>
      <c r="W481" s="356"/>
      <c r="X481" s="356"/>
      <c r="Y481" s="356"/>
      <c r="Z481" s="356"/>
      <c r="AA481" s="356"/>
      <c r="AB481" s="356"/>
      <c r="AC481" s="356"/>
      <c r="AD481" s="356"/>
      <c r="AE481" s="356"/>
      <c r="AF481" s="356"/>
      <c r="AG481" s="356"/>
      <c r="AH481" s="356"/>
      <c r="AI481" s="356"/>
      <c r="AJ481" s="356"/>
      <c r="AK481" s="356"/>
      <c r="AL481" s="356"/>
      <c r="AM481" s="356"/>
      <c r="AN481" s="356"/>
      <c r="AO481" s="356"/>
      <c r="AP481" s="356"/>
      <c r="AQ481" s="356"/>
      <c r="AR481" s="356"/>
      <c r="AS481" s="356"/>
      <c r="AT481" s="356"/>
      <c r="AU481" s="356"/>
      <c r="AV481" s="356"/>
      <c r="AW481" s="356"/>
      <c r="AX481" s="356"/>
      <c r="AY481" s="356"/>
      <c r="AZ481" s="356"/>
      <c r="BA481" s="356"/>
      <c r="BB481" s="356"/>
      <c r="BC481" s="356"/>
      <c r="BD481" s="356"/>
      <c r="BE481" s="356"/>
      <c r="BF481" s="356"/>
      <c r="BG481" s="356"/>
      <c r="BH481" s="356"/>
      <c r="BI481" s="356"/>
      <c r="BJ481" s="356"/>
      <c r="BK481" s="356"/>
      <c r="BL481" s="356"/>
      <c r="BM481" s="356"/>
      <c r="BN481" s="356"/>
      <c r="BO481" s="356"/>
      <c r="BP481" s="356"/>
      <c r="BQ481" s="356"/>
      <c r="BR481" s="356"/>
      <c r="BS481" s="356"/>
      <c r="BT481" s="356"/>
      <c r="BU481" s="356"/>
      <c r="BV481" s="356"/>
      <c r="BW481" s="356"/>
      <c r="BX481" s="356"/>
      <c r="BY481" s="356"/>
      <c r="BZ481" s="356"/>
      <c r="CA481" s="356"/>
      <c r="CB481" s="356"/>
      <c r="CC481" s="356"/>
      <c r="CD481" s="356"/>
      <c r="CE481" s="356"/>
      <c r="CF481" s="356"/>
      <c r="CG481" s="356"/>
      <c r="CH481" s="356"/>
      <c r="CI481" s="356"/>
      <c r="CJ481" s="356"/>
      <c r="CK481" s="356"/>
      <c r="CL481" s="356"/>
      <c r="CM481" s="356"/>
      <c r="CN481" s="356"/>
      <c r="CO481" s="356"/>
      <c r="CP481" s="356"/>
      <c r="CQ481" s="356"/>
      <c r="CR481" s="356"/>
      <c r="CS481" s="356"/>
      <c r="CT481" s="356"/>
      <c r="CU481" s="356"/>
      <c r="CV481" s="356"/>
      <c r="CW481" s="356"/>
      <c r="CX481" s="356"/>
      <c r="CY481" s="356"/>
      <c r="CZ481" s="356"/>
    </row>
    <row r="482" s="353" customFormat="true" ht="12.75" hidden="false" customHeight="true" outlineLevel="0" collapsed="false">
      <c r="A482" s="358" t="s">
        <v>154</v>
      </c>
      <c r="B482" s="358"/>
      <c r="C482" s="358"/>
      <c r="D482" s="358"/>
      <c r="E482" s="358"/>
      <c r="F482" s="358"/>
      <c r="G482" s="358"/>
      <c r="H482" s="359" t="s">
        <v>639</v>
      </c>
      <c r="I482" s="359"/>
      <c r="J482" s="359"/>
      <c r="K482" s="359"/>
      <c r="L482" s="359"/>
      <c r="M482" s="359"/>
      <c r="N482" s="359"/>
      <c r="O482" s="359"/>
      <c r="P482" s="359"/>
      <c r="Q482" s="359"/>
      <c r="R482" s="359"/>
      <c r="S482" s="359"/>
      <c r="T482" s="359"/>
      <c r="U482" s="359"/>
      <c r="V482" s="359"/>
      <c r="W482" s="359"/>
      <c r="X482" s="359"/>
      <c r="Y482" s="359"/>
      <c r="Z482" s="359"/>
      <c r="AA482" s="359"/>
      <c r="AB482" s="359"/>
      <c r="AC482" s="359"/>
      <c r="AD482" s="359"/>
      <c r="AE482" s="359"/>
      <c r="AF482" s="359"/>
      <c r="AG482" s="359"/>
      <c r="AH482" s="359"/>
      <c r="AI482" s="359"/>
      <c r="AJ482" s="359"/>
      <c r="AK482" s="359"/>
      <c r="AL482" s="359"/>
      <c r="AM482" s="359"/>
      <c r="AN482" s="359"/>
      <c r="AO482" s="359"/>
      <c r="AP482" s="359"/>
      <c r="AQ482" s="359"/>
      <c r="AR482" s="359"/>
      <c r="AS482" s="359"/>
      <c r="AT482" s="359"/>
      <c r="AU482" s="359"/>
      <c r="AV482" s="359"/>
      <c r="AW482" s="359"/>
      <c r="AX482" s="359"/>
      <c r="AY482" s="359"/>
      <c r="AZ482" s="359"/>
      <c r="BA482" s="359"/>
      <c r="BB482" s="359"/>
      <c r="BC482" s="359"/>
      <c r="BD482" s="359"/>
      <c r="BE482" s="359"/>
      <c r="BF482" s="359"/>
      <c r="BG482" s="359"/>
      <c r="BH482" s="359"/>
      <c r="BI482" s="359"/>
      <c r="BJ482" s="359"/>
      <c r="BK482" s="359"/>
      <c r="BL482" s="359"/>
      <c r="BM482" s="359"/>
      <c r="BN482" s="359"/>
      <c r="BO482" s="359"/>
      <c r="BP482" s="359"/>
      <c r="BQ482" s="359"/>
      <c r="BR482" s="359"/>
      <c r="BS482" s="360" t="n">
        <v>12</v>
      </c>
      <c r="BT482" s="360"/>
      <c r="BU482" s="360"/>
      <c r="BV482" s="360"/>
      <c r="BW482" s="360"/>
      <c r="BX482" s="360"/>
      <c r="BY482" s="360"/>
      <c r="BZ482" s="360"/>
      <c r="CA482" s="360"/>
      <c r="CB482" s="360"/>
      <c r="CC482" s="360"/>
      <c r="CD482" s="360"/>
      <c r="CE482" s="360"/>
      <c r="CF482" s="360"/>
      <c r="CG482" s="360"/>
      <c r="CH482" s="360"/>
      <c r="CI482" s="361" t="n">
        <f aca="false">12*8900</f>
        <v>106800</v>
      </c>
      <c r="CJ482" s="361"/>
      <c r="CK482" s="361"/>
      <c r="CL482" s="361"/>
      <c r="CM482" s="361"/>
      <c r="CN482" s="361"/>
      <c r="CO482" s="361"/>
      <c r="CP482" s="361"/>
      <c r="CQ482" s="361"/>
      <c r="CR482" s="361"/>
      <c r="CS482" s="361"/>
      <c r="CT482" s="361"/>
      <c r="CU482" s="361"/>
      <c r="CV482" s="361"/>
      <c r="CW482" s="361"/>
      <c r="CX482" s="361"/>
      <c r="CY482" s="361"/>
      <c r="CZ482" s="361"/>
    </row>
    <row r="483" s="355" customFormat="true" ht="12.75" hidden="false" customHeight="true" outlineLevel="0" collapsed="false">
      <c r="A483" s="358" t="s">
        <v>155</v>
      </c>
      <c r="B483" s="358"/>
      <c r="C483" s="358"/>
      <c r="D483" s="358"/>
      <c r="E483" s="358"/>
      <c r="F483" s="358"/>
      <c r="G483" s="358"/>
      <c r="H483" s="359" t="s">
        <v>640</v>
      </c>
      <c r="I483" s="359"/>
      <c r="J483" s="359"/>
      <c r="K483" s="359"/>
      <c r="L483" s="359"/>
      <c r="M483" s="359"/>
      <c r="N483" s="359"/>
      <c r="O483" s="359"/>
      <c r="P483" s="359"/>
      <c r="Q483" s="359"/>
      <c r="R483" s="359"/>
      <c r="S483" s="359"/>
      <c r="T483" s="359"/>
      <c r="U483" s="359"/>
      <c r="V483" s="359"/>
      <c r="W483" s="359"/>
      <c r="X483" s="359"/>
      <c r="Y483" s="359"/>
      <c r="Z483" s="359"/>
      <c r="AA483" s="359"/>
      <c r="AB483" s="359"/>
      <c r="AC483" s="359"/>
      <c r="AD483" s="359"/>
      <c r="AE483" s="359"/>
      <c r="AF483" s="359"/>
      <c r="AG483" s="359"/>
      <c r="AH483" s="359"/>
      <c r="AI483" s="359"/>
      <c r="AJ483" s="359"/>
      <c r="AK483" s="359"/>
      <c r="AL483" s="359"/>
      <c r="AM483" s="359"/>
      <c r="AN483" s="359"/>
      <c r="AO483" s="359"/>
      <c r="AP483" s="359"/>
      <c r="AQ483" s="359"/>
      <c r="AR483" s="359"/>
      <c r="AS483" s="359"/>
      <c r="AT483" s="359"/>
      <c r="AU483" s="359"/>
      <c r="AV483" s="359"/>
      <c r="AW483" s="359"/>
      <c r="AX483" s="359"/>
      <c r="AY483" s="359"/>
      <c r="AZ483" s="359"/>
      <c r="BA483" s="359"/>
      <c r="BB483" s="359"/>
      <c r="BC483" s="359"/>
      <c r="BD483" s="359"/>
      <c r="BE483" s="359"/>
      <c r="BF483" s="359"/>
      <c r="BG483" s="359"/>
      <c r="BH483" s="359"/>
      <c r="BI483" s="359"/>
      <c r="BJ483" s="359"/>
      <c r="BK483" s="359"/>
      <c r="BL483" s="359"/>
      <c r="BM483" s="359"/>
      <c r="BN483" s="359"/>
      <c r="BO483" s="359"/>
      <c r="BP483" s="359"/>
      <c r="BQ483" s="359"/>
      <c r="BR483" s="359"/>
      <c r="BS483" s="360" t="n">
        <v>1</v>
      </c>
      <c r="BT483" s="360"/>
      <c r="BU483" s="360"/>
      <c r="BV483" s="360"/>
      <c r="BW483" s="360"/>
      <c r="BX483" s="360"/>
      <c r="BY483" s="360"/>
      <c r="BZ483" s="360"/>
      <c r="CA483" s="360"/>
      <c r="CB483" s="360"/>
      <c r="CC483" s="360"/>
      <c r="CD483" s="360"/>
      <c r="CE483" s="360"/>
      <c r="CF483" s="360"/>
      <c r="CG483" s="360"/>
      <c r="CH483" s="360"/>
      <c r="CI483" s="361" t="n">
        <v>250000</v>
      </c>
      <c r="CJ483" s="361"/>
      <c r="CK483" s="361"/>
      <c r="CL483" s="361"/>
      <c r="CM483" s="361"/>
      <c r="CN483" s="361"/>
      <c r="CO483" s="361"/>
      <c r="CP483" s="361"/>
      <c r="CQ483" s="361"/>
      <c r="CR483" s="361"/>
      <c r="CS483" s="361"/>
      <c r="CT483" s="361"/>
      <c r="CU483" s="361"/>
      <c r="CV483" s="361"/>
      <c r="CW483" s="361"/>
      <c r="CX483" s="361"/>
      <c r="CY483" s="361"/>
      <c r="CZ483" s="361"/>
    </row>
    <row r="484" s="362" customFormat="true" ht="15" hidden="false" customHeight="true" outlineLevel="0" collapsed="false">
      <c r="A484" s="358" t="s">
        <v>156</v>
      </c>
      <c r="B484" s="358"/>
      <c r="C484" s="358"/>
      <c r="D484" s="358"/>
      <c r="E484" s="358"/>
      <c r="F484" s="358"/>
      <c r="G484" s="358"/>
      <c r="H484" s="359" t="s">
        <v>641</v>
      </c>
      <c r="I484" s="359"/>
      <c r="J484" s="359"/>
      <c r="K484" s="359"/>
      <c r="L484" s="359"/>
      <c r="M484" s="359"/>
      <c r="N484" s="359"/>
      <c r="O484" s="359"/>
      <c r="P484" s="359"/>
      <c r="Q484" s="359"/>
      <c r="R484" s="359"/>
      <c r="S484" s="359"/>
      <c r="T484" s="359"/>
      <c r="U484" s="359"/>
      <c r="V484" s="359"/>
      <c r="W484" s="359"/>
      <c r="X484" s="359"/>
      <c r="Y484" s="359"/>
      <c r="Z484" s="359"/>
      <c r="AA484" s="359"/>
      <c r="AB484" s="359"/>
      <c r="AC484" s="359"/>
      <c r="AD484" s="359"/>
      <c r="AE484" s="359"/>
      <c r="AF484" s="359"/>
      <c r="AG484" s="359"/>
      <c r="AH484" s="359"/>
      <c r="AI484" s="359"/>
      <c r="AJ484" s="359"/>
      <c r="AK484" s="359"/>
      <c r="AL484" s="359"/>
      <c r="AM484" s="359"/>
      <c r="AN484" s="359"/>
      <c r="AO484" s="359"/>
      <c r="AP484" s="359"/>
      <c r="AQ484" s="359"/>
      <c r="AR484" s="359"/>
      <c r="AS484" s="359"/>
      <c r="AT484" s="359"/>
      <c r="AU484" s="359"/>
      <c r="AV484" s="359"/>
      <c r="AW484" s="359"/>
      <c r="AX484" s="359"/>
      <c r="AY484" s="359"/>
      <c r="AZ484" s="359"/>
      <c r="BA484" s="359"/>
      <c r="BB484" s="359"/>
      <c r="BC484" s="359"/>
      <c r="BD484" s="359"/>
      <c r="BE484" s="359"/>
      <c r="BF484" s="359"/>
      <c r="BG484" s="359"/>
      <c r="BH484" s="359"/>
      <c r="BI484" s="359"/>
      <c r="BJ484" s="359"/>
      <c r="BK484" s="359"/>
      <c r="BL484" s="359"/>
      <c r="BM484" s="359"/>
      <c r="BN484" s="359"/>
      <c r="BO484" s="359"/>
      <c r="BP484" s="359"/>
      <c r="BQ484" s="359"/>
      <c r="BR484" s="359"/>
      <c r="BS484" s="360" t="n">
        <v>1</v>
      </c>
      <c r="BT484" s="360"/>
      <c r="BU484" s="360"/>
      <c r="BV484" s="360"/>
      <c r="BW484" s="360"/>
      <c r="BX484" s="360"/>
      <c r="BY484" s="360"/>
      <c r="BZ484" s="360"/>
      <c r="CA484" s="360"/>
      <c r="CB484" s="360"/>
      <c r="CC484" s="360"/>
      <c r="CD484" s="360"/>
      <c r="CE484" s="360"/>
      <c r="CF484" s="360"/>
      <c r="CG484" s="360"/>
      <c r="CH484" s="360"/>
      <c r="CI484" s="361" t="n">
        <v>36000</v>
      </c>
      <c r="CJ484" s="361"/>
      <c r="CK484" s="361"/>
      <c r="CL484" s="361"/>
      <c r="CM484" s="361"/>
      <c r="CN484" s="361"/>
      <c r="CO484" s="361"/>
      <c r="CP484" s="361"/>
      <c r="CQ484" s="361"/>
      <c r="CR484" s="361"/>
      <c r="CS484" s="361"/>
      <c r="CT484" s="361"/>
      <c r="CU484" s="361"/>
      <c r="CV484" s="361"/>
      <c r="CW484" s="361"/>
      <c r="CX484" s="361"/>
      <c r="CY484" s="361"/>
      <c r="CZ484" s="361"/>
    </row>
    <row r="485" s="362" customFormat="true" ht="15" hidden="false" customHeight="true" outlineLevel="0" collapsed="false">
      <c r="A485" s="358" t="s">
        <v>157</v>
      </c>
      <c r="B485" s="358"/>
      <c r="C485" s="358"/>
      <c r="D485" s="358"/>
      <c r="E485" s="358"/>
      <c r="F485" s="358"/>
      <c r="G485" s="358"/>
      <c r="H485" s="359" t="s">
        <v>333</v>
      </c>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c r="AE485" s="359"/>
      <c r="AF485" s="359"/>
      <c r="AG485" s="359"/>
      <c r="AH485" s="359"/>
      <c r="AI485" s="359"/>
      <c r="AJ485" s="359"/>
      <c r="AK485" s="359"/>
      <c r="AL485" s="359"/>
      <c r="AM485" s="359"/>
      <c r="AN485" s="359"/>
      <c r="AO485" s="359"/>
      <c r="AP485" s="359"/>
      <c r="AQ485" s="359"/>
      <c r="AR485" s="359"/>
      <c r="AS485" s="359"/>
      <c r="AT485" s="359"/>
      <c r="AU485" s="359"/>
      <c r="AV485" s="359"/>
      <c r="AW485" s="359"/>
      <c r="AX485" s="359"/>
      <c r="AY485" s="359"/>
      <c r="AZ485" s="359"/>
      <c r="BA485" s="359"/>
      <c r="BB485" s="359"/>
      <c r="BC485" s="359"/>
      <c r="BD485" s="359"/>
      <c r="BE485" s="359"/>
      <c r="BF485" s="359"/>
      <c r="BG485" s="359"/>
      <c r="BH485" s="359"/>
      <c r="BI485" s="359"/>
      <c r="BJ485" s="359"/>
      <c r="BK485" s="359"/>
      <c r="BL485" s="359"/>
      <c r="BM485" s="359"/>
      <c r="BN485" s="359"/>
      <c r="BO485" s="359"/>
      <c r="BP485" s="359"/>
      <c r="BQ485" s="359"/>
      <c r="BR485" s="359"/>
      <c r="BS485" s="360" t="n">
        <v>5</v>
      </c>
      <c r="BT485" s="360"/>
      <c r="BU485" s="360"/>
      <c r="BV485" s="360"/>
      <c r="BW485" s="360"/>
      <c r="BX485" s="360"/>
      <c r="BY485" s="360"/>
      <c r="BZ485" s="360"/>
      <c r="CA485" s="360"/>
      <c r="CB485" s="360"/>
      <c r="CC485" s="360"/>
      <c r="CD485" s="360"/>
      <c r="CE485" s="360"/>
      <c r="CF485" s="360"/>
      <c r="CG485" s="360"/>
      <c r="CH485" s="360"/>
      <c r="CI485" s="361" t="n">
        <f aca="false">5*30000</f>
        <v>150000</v>
      </c>
      <c r="CJ485" s="361"/>
      <c r="CK485" s="361"/>
      <c r="CL485" s="361"/>
      <c r="CM485" s="361"/>
      <c r="CN485" s="361"/>
      <c r="CO485" s="361"/>
      <c r="CP485" s="361"/>
      <c r="CQ485" s="361"/>
      <c r="CR485" s="361"/>
      <c r="CS485" s="361"/>
      <c r="CT485" s="361"/>
      <c r="CU485" s="361"/>
      <c r="CV485" s="361"/>
      <c r="CW485" s="361"/>
      <c r="CX485" s="361"/>
      <c r="CY485" s="361"/>
      <c r="CZ485" s="361"/>
    </row>
    <row r="486" s="362" customFormat="true" ht="15" hidden="false" customHeight="true" outlineLevel="0" collapsed="false">
      <c r="A486" s="358" t="s">
        <v>158</v>
      </c>
      <c r="B486" s="358"/>
      <c r="C486" s="358"/>
      <c r="D486" s="358"/>
      <c r="E486" s="358"/>
      <c r="F486" s="358"/>
      <c r="G486" s="358"/>
      <c r="H486" s="359" t="s">
        <v>642</v>
      </c>
      <c r="I486" s="359"/>
      <c r="J486" s="359"/>
      <c r="K486" s="359"/>
      <c r="L486" s="359"/>
      <c r="M486" s="359"/>
      <c r="N486" s="359"/>
      <c r="O486" s="359"/>
      <c r="P486" s="359"/>
      <c r="Q486" s="359"/>
      <c r="R486" s="359"/>
      <c r="S486" s="359"/>
      <c r="T486" s="359"/>
      <c r="U486" s="359"/>
      <c r="V486" s="359"/>
      <c r="W486" s="359"/>
      <c r="X486" s="359"/>
      <c r="Y486" s="359"/>
      <c r="Z486" s="359"/>
      <c r="AA486" s="359"/>
      <c r="AB486" s="359"/>
      <c r="AC486" s="359"/>
      <c r="AD486" s="359"/>
      <c r="AE486" s="359"/>
      <c r="AF486" s="359"/>
      <c r="AG486" s="359"/>
      <c r="AH486" s="359"/>
      <c r="AI486" s="359"/>
      <c r="AJ486" s="359"/>
      <c r="AK486" s="359"/>
      <c r="AL486" s="359"/>
      <c r="AM486" s="359"/>
      <c r="AN486" s="359"/>
      <c r="AO486" s="359"/>
      <c r="AP486" s="359"/>
      <c r="AQ486" s="359"/>
      <c r="AR486" s="359"/>
      <c r="AS486" s="359"/>
      <c r="AT486" s="359"/>
      <c r="AU486" s="359"/>
      <c r="AV486" s="359"/>
      <c r="AW486" s="359"/>
      <c r="AX486" s="359"/>
      <c r="AY486" s="359"/>
      <c r="AZ486" s="359"/>
      <c r="BA486" s="359"/>
      <c r="BB486" s="359"/>
      <c r="BC486" s="359"/>
      <c r="BD486" s="359"/>
      <c r="BE486" s="359"/>
      <c r="BF486" s="359"/>
      <c r="BG486" s="359"/>
      <c r="BH486" s="359"/>
      <c r="BI486" s="359"/>
      <c r="BJ486" s="359"/>
      <c r="BK486" s="359"/>
      <c r="BL486" s="359"/>
      <c r="BM486" s="359"/>
      <c r="BN486" s="359"/>
      <c r="BO486" s="359"/>
      <c r="BP486" s="359"/>
      <c r="BQ486" s="359"/>
      <c r="BR486" s="359"/>
      <c r="BS486" s="360" t="n">
        <v>10</v>
      </c>
      <c r="BT486" s="360"/>
      <c r="BU486" s="360"/>
      <c r="BV486" s="360"/>
      <c r="BW486" s="360"/>
      <c r="BX486" s="360"/>
      <c r="BY486" s="360"/>
      <c r="BZ486" s="360"/>
      <c r="CA486" s="360"/>
      <c r="CB486" s="360"/>
      <c r="CC486" s="360"/>
      <c r="CD486" s="360"/>
      <c r="CE486" s="360"/>
      <c r="CF486" s="360"/>
      <c r="CG486" s="360"/>
      <c r="CH486" s="360"/>
      <c r="CI486" s="361" t="n">
        <f aca="false">10*40000</f>
        <v>400000</v>
      </c>
      <c r="CJ486" s="361"/>
      <c r="CK486" s="361"/>
      <c r="CL486" s="361"/>
      <c r="CM486" s="361"/>
      <c r="CN486" s="361"/>
      <c r="CO486" s="361"/>
      <c r="CP486" s="361"/>
      <c r="CQ486" s="361"/>
      <c r="CR486" s="361"/>
      <c r="CS486" s="361"/>
      <c r="CT486" s="361"/>
      <c r="CU486" s="361"/>
      <c r="CV486" s="361"/>
      <c r="CW486" s="361"/>
      <c r="CX486" s="361"/>
      <c r="CY486" s="361"/>
      <c r="CZ486" s="361"/>
    </row>
    <row r="487" s="362" customFormat="true" ht="15" hidden="false" customHeight="true" outlineLevel="0" collapsed="false">
      <c r="A487" s="358" t="s">
        <v>159</v>
      </c>
      <c r="B487" s="358"/>
      <c r="C487" s="358"/>
      <c r="D487" s="358"/>
      <c r="E487" s="358"/>
      <c r="F487" s="358"/>
      <c r="G487" s="358"/>
      <c r="H487" s="359" t="s">
        <v>643</v>
      </c>
      <c r="I487" s="359"/>
      <c r="J487" s="359"/>
      <c r="K487" s="359"/>
      <c r="L487" s="359"/>
      <c r="M487" s="359"/>
      <c r="N487" s="359"/>
      <c r="O487" s="359"/>
      <c r="P487" s="359"/>
      <c r="Q487" s="359"/>
      <c r="R487" s="359"/>
      <c r="S487" s="359"/>
      <c r="T487" s="359"/>
      <c r="U487" s="359"/>
      <c r="V487" s="359"/>
      <c r="W487" s="359"/>
      <c r="X487" s="359"/>
      <c r="Y487" s="359"/>
      <c r="Z487" s="359"/>
      <c r="AA487" s="359"/>
      <c r="AB487" s="359"/>
      <c r="AC487" s="359"/>
      <c r="AD487" s="359"/>
      <c r="AE487" s="359"/>
      <c r="AF487" s="359"/>
      <c r="AG487" s="359"/>
      <c r="AH487" s="359"/>
      <c r="AI487" s="359"/>
      <c r="AJ487" s="359"/>
      <c r="AK487" s="359"/>
      <c r="AL487" s="359"/>
      <c r="AM487" s="359"/>
      <c r="AN487" s="359"/>
      <c r="AO487" s="359"/>
      <c r="AP487" s="359"/>
      <c r="AQ487" s="359"/>
      <c r="AR487" s="359"/>
      <c r="AS487" s="359"/>
      <c r="AT487" s="359"/>
      <c r="AU487" s="359"/>
      <c r="AV487" s="359"/>
      <c r="AW487" s="359"/>
      <c r="AX487" s="359"/>
      <c r="AY487" s="359"/>
      <c r="AZ487" s="359"/>
      <c r="BA487" s="359"/>
      <c r="BB487" s="359"/>
      <c r="BC487" s="359"/>
      <c r="BD487" s="359"/>
      <c r="BE487" s="359"/>
      <c r="BF487" s="359"/>
      <c r="BG487" s="359"/>
      <c r="BH487" s="359"/>
      <c r="BI487" s="359"/>
      <c r="BJ487" s="359"/>
      <c r="BK487" s="359"/>
      <c r="BL487" s="359"/>
      <c r="BM487" s="359"/>
      <c r="BN487" s="359"/>
      <c r="BO487" s="359"/>
      <c r="BP487" s="359"/>
      <c r="BQ487" s="359"/>
      <c r="BR487" s="359"/>
      <c r="BS487" s="360" t="n">
        <v>1</v>
      </c>
      <c r="BT487" s="360"/>
      <c r="BU487" s="360"/>
      <c r="BV487" s="360"/>
      <c r="BW487" s="360"/>
      <c r="BX487" s="360"/>
      <c r="BY487" s="360"/>
      <c r="BZ487" s="360"/>
      <c r="CA487" s="360"/>
      <c r="CB487" s="360"/>
      <c r="CC487" s="360"/>
      <c r="CD487" s="360"/>
      <c r="CE487" s="360"/>
      <c r="CF487" s="360"/>
      <c r="CG487" s="360"/>
      <c r="CH487" s="360"/>
      <c r="CI487" s="361" t="n">
        <f aca="false">1*18000</f>
        <v>18000</v>
      </c>
      <c r="CJ487" s="361"/>
      <c r="CK487" s="361"/>
      <c r="CL487" s="361"/>
      <c r="CM487" s="361"/>
      <c r="CN487" s="361"/>
      <c r="CO487" s="361"/>
      <c r="CP487" s="361"/>
      <c r="CQ487" s="361"/>
      <c r="CR487" s="361"/>
      <c r="CS487" s="361"/>
      <c r="CT487" s="361"/>
      <c r="CU487" s="361"/>
      <c r="CV487" s="361"/>
      <c r="CW487" s="361"/>
      <c r="CX487" s="361"/>
      <c r="CY487" s="361"/>
      <c r="CZ487" s="361"/>
    </row>
    <row r="488" s="362" customFormat="true" ht="15" hidden="false" customHeight="true" outlineLevel="0" collapsed="false">
      <c r="A488" s="358" t="s">
        <v>160</v>
      </c>
      <c r="B488" s="358"/>
      <c r="C488" s="358"/>
      <c r="D488" s="358"/>
      <c r="E488" s="358"/>
      <c r="F488" s="358"/>
      <c r="G488" s="358"/>
      <c r="H488" s="359" t="s">
        <v>644</v>
      </c>
      <c r="I488" s="359"/>
      <c r="J488" s="359"/>
      <c r="K488" s="359"/>
      <c r="L488" s="359"/>
      <c r="M488" s="359"/>
      <c r="N488" s="359"/>
      <c r="O488" s="359"/>
      <c r="P488" s="359"/>
      <c r="Q488" s="359"/>
      <c r="R488" s="359"/>
      <c r="S488" s="359"/>
      <c r="T488" s="359"/>
      <c r="U488" s="359"/>
      <c r="V488" s="359"/>
      <c r="W488" s="359"/>
      <c r="X488" s="359"/>
      <c r="Y488" s="359"/>
      <c r="Z488" s="359"/>
      <c r="AA488" s="359"/>
      <c r="AB488" s="359"/>
      <c r="AC488" s="359"/>
      <c r="AD488" s="359"/>
      <c r="AE488" s="359"/>
      <c r="AF488" s="359"/>
      <c r="AG488" s="359"/>
      <c r="AH488" s="359"/>
      <c r="AI488" s="359"/>
      <c r="AJ488" s="359"/>
      <c r="AK488" s="359"/>
      <c r="AL488" s="359"/>
      <c r="AM488" s="359"/>
      <c r="AN488" s="359"/>
      <c r="AO488" s="359"/>
      <c r="AP488" s="359"/>
      <c r="AQ488" s="359"/>
      <c r="AR488" s="359"/>
      <c r="AS488" s="359"/>
      <c r="AT488" s="359"/>
      <c r="AU488" s="359"/>
      <c r="AV488" s="359"/>
      <c r="AW488" s="359"/>
      <c r="AX488" s="359"/>
      <c r="AY488" s="359"/>
      <c r="AZ488" s="359"/>
      <c r="BA488" s="359"/>
      <c r="BB488" s="359"/>
      <c r="BC488" s="359"/>
      <c r="BD488" s="359"/>
      <c r="BE488" s="359"/>
      <c r="BF488" s="359"/>
      <c r="BG488" s="359"/>
      <c r="BH488" s="359"/>
      <c r="BI488" s="359"/>
      <c r="BJ488" s="359"/>
      <c r="BK488" s="359"/>
      <c r="BL488" s="359"/>
      <c r="BM488" s="359"/>
      <c r="BN488" s="359"/>
      <c r="BO488" s="359"/>
      <c r="BP488" s="359"/>
      <c r="BQ488" s="359"/>
      <c r="BR488" s="359"/>
      <c r="BS488" s="360" t="n">
        <v>1</v>
      </c>
      <c r="BT488" s="360"/>
      <c r="BU488" s="360"/>
      <c r="BV488" s="360"/>
      <c r="BW488" s="360"/>
      <c r="BX488" s="360"/>
      <c r="BY488" s="360"/>
      <c r="BZ488" s="360"/>
      <c r="CA488" s="360"/>
      <c r="CB488" s="360"/>
      <c r="CC488" s="360"/>
      <c r="CD488" s="360"/>
      <c r="CE488" s="360"/>
      <c r="CF488" s="360"/>
      <c r="CG488" s="360"/>
      <c r="CH488" s="360"/>
      <c r="CI488" s="361" t="n">
        <f aca="false">1*15000</f>
        <v>15000</v>
      </c>
      <c r="CJ488" s="361"/>
      <c r="CK488" s="361"/>
      <c r="CL488" s="361"/>
      <c r="CM488" s="361"/>
      <c r="CN488" s="361"/>
      <c r="CO488" s="361"/>
      <c r="CP488" s="361"/>
      <c r="CQ488" s="361"/>
      <c r="CR488" s="361"/>
      <c r="CS488" s="361"/>
      <c r="CT488" s="361"/>
      <c r="CU488" s="361"/>
      <c r="CV488" s="361"/>
      <c r="CW488" s="361"/>
      <c r="CX488" s="361"/>
      <c r="CY488" s="361"/>
      <c r="CZ488" s="361"/>
    </row>
    <row r="489" s="362" customFormat="true" ht="15" hidden="false" customHeight="true" outlineLevel="0" collapsed="false">
      <c r="A489" s="358" t="s">
        <v>161</v>
      </c>
      <c r="B489" s="358"/>
      <c r="C489" s="358"/>
      <c r="D489" s="358"/>
      <c r="E489" s="358"/>
      <c r="F489" s="358"/>
      <c r="G489" s="358"/>
      <c r="H489" s="359" t="s">
        <v>645</v>
      </c>
      <c r="I489" s="359"/>
      <c r="J489" s="359"/>
      <c r="K489" s="359"/>
      <c r="L489" s="359"/>
      <c r="M489" s="359"/>
      <c r="N489" s="359"/>
      <c r="O489" s="359"/>
      <c r="P489" s="359"/>
      <c r="Q489" s="359"/>
      <c r="R489" s="359"/>
      <c r="S489" s="359"/>
      <c r="T489" s="359"/>
      <c r="U489" s="359"/>
      <c r="V489" s="359"/>
      <c r="W489" s="359"/>
      <c r="X489" s="359"/>
      <c r="Y489" s="359"/>
      <c r="Z489" s="359"/>
      <c r="AA489" s="359"/>
      <c r="AB489" s="359"/>
      <c r="AC489" s="359"/>
      <c r="AD489" s="359"/>
      <c r="AE489" s="359"/>
      <c r="AF489" s="359"/>
      <c r="AG489" s="359"/>
      <c r="AH489" s="359"/>
      <c r="AI489" s="359"/>
      <c r="AJ489" s="359"/>
      <c r="AK489" s="359"/>
      <c r="AL489" s="359"/>
      <c r="AM489" s="359"/>
      <c r="AN489" s="359"/>
      <c r="AO489" s="359"/>
      <c r="AP489" s="359"/>
      <c r="AQ489" s="359"/>
      <c r="AR489" s="359"/>
      <c r="AS489" s="359"/>
      <c r="AT489" s="359"/>
      <c r="AU489" s="359"/>
      <c r="AV489" s="359"/>
      <c r="AW489" s="359"/>
      <c r="AX489" s="359"/>
      <c r="AY489" s="359"/>
      <c r="AZ489" s="359"/>
      <c r="BA489" s="359"/>
      <c r="BB489" s="359"/>
      <c r="BC489" s="359"/>
      <c r="BD489" s="359"/>
      <c r="BE489" s="359"/>
      <c r="BF489" s="359"/>
      <c r="BG489" s="359"/>
      <c r="BH489" s="359"/>
      <c r="BI489" s="359"/>
      <c r="BJ489" s="359"/>
      <c r="BK489" s="359"/>
      <c r="BL489" s="359"/>
      <c r="BM489" s="359"/>
      <c r="BN489" s="359"/>
      <c r="BO489" s="359"/>
      <c r="BP489" s="359"/>
      <c r="BQ489" s="359"/>
      <c r="BR489" s="359"/>
      <c r="BS489" s="360" t="n">
        <v>3</v>
      </c>
      <c r="BT489" s="360"/>
      <c r="BU489" s="360"/>
      <c r="BV489" s="360"/>
      <c r="BW489" s="360"/>
      <c r="BX489" s="360"/>
      <c r="BY489" s="360"/>
      <c r="BZ489" s="360"/>
      <c r="CA489" s="360"/>
      <c r="CB489" s="360"/>
      <c r="CC489" s="360"/>
      <c r="CD489" s="360"/>
      <c r="CE489" s="360"/>
      <c r="CF489" s="360"/>
      <c r="CG489" s="360"/>
      <c r="CH489" s="360"/>
      <c r="CI489" s="361" t="n">
        <f aca="false">3*5000</f>
        <v>15000</v>
      </c>
      <c r="CJ489" s="361"/>
      <c r="CK489" s="361"/>
      <c r="CL489" s="361"/>
      <c r="CM489" s="361"/>
      <c r="CN489" s="361"/>
      <c r="CO489" s="361"/>
      <c r="CP489" s="361"/>
      <c r="CQ489" s="361"/>
      <c r="CR489" s="361"/>
      <c r="CS489" s="361"/>
      <c r="CT489" s="361"/>
      <c r="CU489" s="361"/>
      <c r="CV489" s="361"/>
      <c r="CW489" s="361"/>
      <c r="CX489" s="361"/>
      <c r="CY489" s="361"/>
      <c r="CZ489" s="361"/>
    </row>
    <row r="490" s="362" customFormat="true" ht="15" hidden="false" customHeight="true" outlineLevel="0" collapsed="false">
      <c r="A490" s="358" t="s">
        <v>162</v>
      </c>
      <c r="B490" s="358"/>
      <c r="C490" s="358"/>
      <c r="D490" s="358"/>
      <c r="E490" s="358"/>
      <c r="F490" s="358"/>
      <c r="G490" s="358"/>
      <c r="H490" s="359" t="s">
        <v>646</v>
      </c>
      <c r="I490" s="359"/>
      <c r="J490" s="359"/>
      <c r="K490" s="359"/>
      <c r="L490" s="359"/>
      <c r="M490" s="359"/>
      <c r="N490" s="359"/>
      <c r="O490" s="359"/>
      <c r="P490" s="359"/>
      <c r="Q490" s="359"/>
      <c r="R490" s="359"/>
      <c r="S490" s="359"/>
      <c r="T490" s="359"/>
      <c r="U490" s="359"/>
      <c r="V490" s="359"/>
      <c r="W490" s="359"/>
      <c r="X490" s="359"/>
      <c r="Y490" s="359"/>
      <c r="Z490" s="359"/>
      <c r="AA490" s="359"/>
      <c r="AB490" s="359"/>
      <c r="AC490" s="359"/>
      <c r="AD490" s="359"/>
      <c r="AE490" s="359"/>
      <c r="AF490" s="359"/>
      <c r="AG490" s="359"/>
      <c r="AH490" s="359"/>
      <c r="AI490" s="359"/>
      <c r="AJ490" s="359"/>
      <c r="AK490" s="359"/>
      <c r="AL490" s="359"/>
      <c r="AM490" s="359"/>
      <c r="AN490" s="359"/>
      <c r="AO490" s="359"/>
      <c r="AP490" s="359"/>
      <c r="AQ490" s="359"/>
      <c r="AR490" s="359"/>
      <c r="AS490" s="359"/>
      <c r="AT490" s="359"/>
      <c r="AU490" s="359"/>
      <c r="AV490" s="359"/>
      <c r="AW490" s="359"/>
      <c r="AX490" s="359"/>
      <c r="AY490" s="359"/>
      <c r="AZ490" s="359"/>
      <c r="BA490" s="359"/>
      <c r="BB490" s="359"/>
      <c r="BC490" s="359"/>
      <c r="BD490" s="359"/>
      <c r="BE490" s="359"/>
      <c r="BF490" s="359"/>
      <c r="BG490" s="359"/>
      <c r="BH490" s="359"/>
      <c r="BI490" s="359"/>
      <c r="BJ490" s="359"/>
      <c r="BK490" s="359"/>
      <c r="BL490" s="359"/>
      <c r="BM490" s="359"/>
      <c r="BN490" s="359"/>
      <c r="BO490" s="359"/>
      <c r="BP490" s="359"/>
      <c r="BQ490" s="359"/>
      <c r="BR490" s="359"/>
      <c r="BS490" s="360" t="n">
        <v>4</v>
      </c>
      <c r="BT490" s="360"/>
      <c r="BU490" s="360"/>
      <c r="BV490" s="360"/>
      <c r="BW490" s="360"/>
      <c r="BX490" s="360"/>
      <c r="BY490" s="360"/>
      <c r="BZ490" s="360"/>
      <c r="CA490" s="360"/>
      <c r="CB490" s="360"/>
      <c r="CC490" s="360"/>
      <c r="CD490" s="360"/>
      <c r="CE490" s="360"/>
      <c r="CF490" s="360"/>
      <c r="CG490" s="360"/>
      <c r="CH490" s="360"/>
      <c r="CI490" s="361" t="n">
        <f aca="false">4*3000</f>
        <v>12000</v>
      </c>
      <c r="CJ490" s="361"/>
      <c r="CK490" s="361"/>
      <c r="CL490" s="361"/>
      <c r="CM490" s="361"/>
      <c r="CN490" s="361"/>
      <c r="CO490" s="361"/>
      <c r="CP490" s="361"/>
      <c r="CQ490" s="361"/>
      <c r="CR490" s="361"/>
      <c r="CS490" s="361"/>
      <c r="CT490" s="361"/>
      <c r="CU490" s="361"/>
      <c r="CV490" s="361"/>
      <c r="CW490" s="361"/>
      <c r="CX490" s="361"/>
      <c r="CY490" s="361"/>
      <c r="CZ490" s="361"/>
    </row>
    <row r="491" s="362" customFormat="true" ht="15" hidden="false" customHeight="true" outlineLevel="0" collapsed="false">
      <c r="A491" s="358" t="s">
        <v>604</v>
      </c>
      <c r="B491" s="358"/>
      <c r="C491" s="358"/>
      <c r="D491" s="358"/>
      <c r="E491" s="358"/>
      <c r="F491" s="358"/>
      <c r="G491" s="358"/>
      <c r="H491" s="359" t="s">
        <v>647</v>
      </c>
      <c r="I491" s="359"/>
      <c r="J491" s="359"/>
      <c r="K491" s="359"/>
      <c r="L491" s="359"/>
      <c r="M491" s="359"/>
      <c r="N491" s="359"/>
      <c r="O491" s="359"/>
      <c r="P491" s="359"/>
      <c r="Q491" s="359"/>
      <c r="R491" s="359"/>
      <c r="S491" s="359"/>
      <c r="T491" s="359"/>
      <c r="U491" s="359"/>
      <c r="V491" s="359"/>
      <c r="W491" s="359"/>
      <c r="X491" s="359"/>
      <c r="Y491" s="359"/>
      <c r="Z491" s="359"/>
      <c r="AA491" s="359"/>
      <c r="AB491" s="359"/>
      <c r="AC491" s="359"/>
      <c r="AD491" s="359"/>
      <c r="AE491" s="359"/>
      <c r="AF491" s="359"/>
      <c r="AG491" s="359"/>
      <c r="AH491" s="359"/>
      <c r="AI491" s="359"/>
      <c r="AJ491" s="359"/>
      <c r="AK491" s="359"/>
      <c r="AL491" s="359"/>
      <c r="AM491" s="359"/>
      <c r="AN491" s="359"/>
      <c r="AO491" s="359"/>
      <c r="AP491" s="359"/>
      <c r="AQ491" s="359"/>
      <c r="AR491" s="359"/>
      <c r="AS491" s="359"/>
      <c r="AT491" s="359"/>
      <c r="AU491" s="359"/>
      <c r="AV491" s="359"/>
      <c r="AW491" s="359"/>
      <c r="AX491" s="359"/>
      <c r="AY491" s="359"/>
      <c r="AZ491" s="359"/>
      <c r="BA491" s="359"/>
      <c r="BB491" s="359"/>
      <c r="BC491" s="359"/>
      <c r="BD491" s="359"/>
      <c r="BE491" s="359"/>
      <c r="BF491" s="359"/>
      <c r="BG491" s="359"/>
      <c r="BH491" s="359"/>
      <c r="BI491" s="359"/>
      <c r="BJ491" s="359"/>
      <c r="BK491" s="359"/>
      <c r="BL491" s="359"/>
      <c r="BM491" s="359"/>
      <c r="BN491" s="359"/>
      <c r="BO491" s="359"/>
      <c r="BP491" s="359"/>
      <c r="BQ491" s="359"/>
      <c r="BR491" s="359"/>
      <c r="BS491" s="360" t="n">
        <v>12</v>
      </c>
      <c r="BT491" s="360"/>
      <c r="BU491" s="360"/>
      <c r="BV491" s="360"/>
      <c r="BW491" s="360"/>
      <c r="BX491" s="360"/>
      <c r="BY491" s="360"/>
      <c r="BZ491" s="360"/>
      <c r="CA491" s="360"/>
      <c r="CB491" s="360"/>
      <c r="CC491" s="360"/>
      <c r="CD491" s="360"/>
      <c r="CE491" s="360"/>
      <c r="CF491" s="360"/>
      <c r="CG491" s="360"/>
      <c r="CH491" s="360"/>
      <c r="CI491" s="361" t="n">
        <f aca="false">12*3500</f>
        <v>42000</v>
      </c>
      <c r="CJ491" s="361"/>
      <c r="CK491" s="361"/>
      <c r="CL491" s="361"/>
      <c r="CM491" s="361"/>
      <c r="CN491" s="361"/>
      <c r="CO491" s="361"/>
      <c r="CP491" s="361"/>
      <c r="CQ491" s="361"/>
      <c r="CR491" s="361"/>
      <c r="CS491" s="361"/>
      <c r="CT491" s="361"/>
      <c r="CU491" s="361"/>
      <c r="CV491" s="361"/>
      <c r="CW491" s="361"/>
      <c r="CX491" s="361"/>
      <c r="CY491" s="361"/>
      <c r="CZ491" s="361"/>
    </row>
    <row r="492" s="362" customFormat="true" ht="15" hidden="false" customHeight="true" outlineLevel="0" collapsed="false">
      <c r="A492" s="358" t="s">
        <v>606</v>
      </c>
      <c r="B492" s="358"/>
      <c r="C492" s="358"/>
      <c r="D492" s="358"/>
      <c r="E492" s="358"/>
      <c r="F492" s="358"/>
      <c r="G492" s="358"/>
      <c r="H492" s="359" t="s">
        <v>648</v>
      </c>
      <c r="I492" s="359"/>
      <c r="J492" s="359"/>
      <c r="K492" s="359"/>
      <c r="L492" s="359"/>
      <c r="M492" s="359"/>
      <c r="N492" s="359"/>
      <c r="O492" s="359"/>
      <c r="P492" s="359"/>
      <c r="Q492" s="359"/>
      <c r="R492" s="359"/>
      <c r="S492" s="359"/>
      <c r="T492" s="359"/>
      <c r="U492" s="359"/>
      <c r="V492" s="359"/>
      <c r="W492" s="359"/>
      <c r="X492" s="359"/>
      <c r="Y492" s="359"/>
      <c r="Z492" s="359"/>
      <c r="AA492" s="359"/>
      <c r="AB492" s="359"/>
      <c r="AC492" s="359"/>
      <c r="AD492" s="359"/>
      <c r="AE492" s="359"/>
      <c r="AF492" s="359"/>
      <c r="AG492" s="359"/>
      <c r="AH492" s="359"/>
      <c r="AI492" s="359"/>
      <c r="AJ492" s="359"/>
      <c r="AK492" s="359"/>
      <c r="AL492" s="359"/>
      <c r="AM492" s="359"/>
      <c r="AN492" s="359"/>
      <c r="AO492" s="359"/>
      <c r="AP492" s="359"/>
      <c r="AQ492" s="359"/>
      <c r="AR492" s="359"/>
      <c r="AS492" s="359"/>
      <c r="AT492" s="359"/>
      <c r="AU492" s="359"/>
      <c r="AV492" s="359"/>
      <c r="AW492" s="359"/>
      <c r="AX492" s="359"/>
      <c r="AY492" s="359"/>
      <c r="AZ492" s="359"/>
      <c r="BA492" s="359"/>
      <c r="BB492" s="359"/>
      <c r="BC492" s="359"/>
      <c r="BD492" s="359"/>
      <c r="BE492" s="359"/>
      <c r="BF492" s="359"/>
      <c r="BG492" s="359"/>
      <c r="BH492" s="359"/>
      <c r="BI492" s="359"/>
      <c r="BJ492" s="359"/>
      <c r="BK492" s="359"/>
      <c r="BL492" s="359"/>
      <c r="BM492" s="359"/>
      <c r="BN492" s="359"/>
      <c r="BO492" s="359"/>
      <c r="BP492" s="359"/>
      <c r="BQ492" s="359"/>
      <c r="BR492" s="359"/>
      <c r="BS492" s="360" t="n">
        <v>1</v>
      </c>
      <c r="BT492" s="360"/>
      <c r="BU492" s="360"/>
      <c r="BV492" s="360"/>
      <c r="BW492" s="360"/>
      <c r="BX492" s="360"/>
      <c r="BY492" s="360"/>
      <c r="BZ492" s="360"/>
      <c r="CA492" s="360"/>
      <c r="CB492" s="360"/>
      <c r="CC492" s="360"/>
      <c r="CD492" s="360"/>
      <c r="CE492" s="360"/>
      <c r="CF492" s="360"/>
      <c r="CG492" s="360"/>
      <c r="CH492" s="360"/>
      <c r="CI492" s="361" t="n">
        <f aca="false">1*45000</f>
        <v>45000</v>
      </c>
      <c r="CJ492" s="361"/>
      <c r="CK492" s="361"/>
      <c r="CL492" s="361"/>
      <c r="CM492" s="361"/>
      <c r="CN492" s="361"/>
      <c r="CO492" s="361"/>
      <c r="CP492" s="361"/>
      <c r="CQ492" s="361"/>
      <c r="CR492" s="361"/>
      <c r="CS492" s="361"/>
      <c r="CT492" s="361"/>
      <c r="CU492" s="361"/>
      <c r="CV492" s="361"/>
      <c r="CW492" s="361"/>
      <c r="CX492" s="361"/>
      <c r="CY492" s="361"/>
      <c r="CZ492" s="361"/>
    </row>
    <row r="493" s="362" customFormat="true" ht="15" hidden="false" customHeight="true" outlineLevel="0" collapsed="false">
      <c r="A493" s="358" t="s">
        <v>608</v>
      </c>
      <c r="B493" s="358"/>
      <c r="C493" s="358"/>
      <c r="D493" s="358"/>
      <c r="E493" s="358"/>
      <c r="F493" s="358"/>
      <c r="G493" s="358"/>
      <c r="H493" s="359" t="s">
        <v>649</v>
      </c>
      <c r="I493" s="359"/>
      <c r="J493" s="359"/>
      <c r="K493" s="359"/>
      <c r="L493" s="359"/>
      <c r="M493" s="359"/>
      <c r="N493" s="359"/>
      <c r="O493" s="359"/>
      <c r="P493" s="359"/>
      <c r="Q493" s="359"/>
      <c r="R493" s="359"/>
      <c r="S493" s="359"/>
      <c r="T493" s="359"/>
      <c r="U493" s="359"/>
      <c r="V493" s="359"/>
      <c r="W493" s="359"/>
      <c r="X493" s="359"/>
      <c r="Y493" s="359"/>
      <c r="Z493" s="359"/>
      <c r="AA493" s="359"/>
      <c r="AB493" s="359"/>
      <c r="AC493" s="359"/>
      <c r="AD493" s="359"/>
      <c r="AE493" s="359"/>
      <c r="AF493" s="359"/>
      <c r="AG493" s="359"/>
      <c r="AH493" s="359"/>
      <c r="AI493" s="359"/>
      <c r="AJ493" s="359"/>
      <c r="AK493" s="359"/>
      <c r="AL493" s="359"/>
      <c r="AM493" s="359"/>
      <c r="AN493" s="359"/>
      <c r="AO493" s="359"/>
      <c r="AP493" s="359"/>
      <c r="AQ493" s="359"/>
      <c r="AR493" s="359"/>
      <c r="AS493" s="359"/>
      <c r="AT493" s="359"/>
      <c r="AU493" s="359"/>
      <c r="AV493" s="359"/>
      <c r="AW493" s="359"/>
      <c r="AX493" s="359"/>
      <c r="AY493" s="359"/>
      <c r="AZ493" s="359"/>
      <c r="BA493" s="359"/>
      <c r="BB493" s="359"/>
      <c r="BC493" s="359"/>
      <c r="BD493" s="359"/>
      <c r="BE493" s="359"/>
      <c r="BF493" s="359"/>
      <c r="BG493" s="359"/>
      <c r="BH493" s="359"/>
      <c r="BI493" s="359"/>
      <c r="BJ493" s="359"/>
      <c r="BK493" s="359"/>
      <c r="BL493" s="359"/>
      <c r="BM493" s="359"/>
      <c r="BN493" s="359"/>
      <c r="BO493" s="359"/>
      <c r="BP493" s="359"/>
      <c r="BQ493" s="359"/>
      <c r="BR493" s="359"/>
      <c r="BS493" s="360" t="n">
        <v>1</v>
      </c>
      <c r="BT493" s="360"/>
      <c r="BU493" s="360"/>
      <c r="BV493" s="360"/>
      <c r="BW493" s="360"/>
      <c r="BX493" s="360"/>
      <c r="BY493" s="360"/>
      <c r="BZ493" s="360"/>
      <c r="CA493" s="360"/>
      <c r="CB493" s="360"/>
      <c r="CC493" s="360"/>
      <c r="CD493" s="360"/>
      <c r="CE493" s="360"/>
      <c r="CF493" s="360"/>
      <c r="CG493" s="360"/>
      <c r="CH493" s="360"/>
      <c r="CI493" s="361" t="n">
        <f aca="false">1*7500</f>
        <v>7500</v>
      </c>
      <c r="CJ493" s="361"/>
      <c r="CK493" s="361"/>
      <c r="CL493" s="361"/>
      <c r="CM493" s="361"/>
      <c r="CN493" s="361"/>
      <c r="CO493" s="361"/>
      <c r="CP493" s="361"/>
      <c r="CQ493" s="361"/>
      <c r="CR493" s="361"/>
      <c r="CS493" s="361"/>
      <c r="CT493" s="361"/>
      <c r="CU493" s="361"/>
      <c r="CV493" s="361"/>
      <c r="CW493" s="361"/>
      <c r="CX493" s="361"/>
      <c r="CY493" s="361"/>
      <c r="CZ493" s="361"/>
    </row>
    <row r="494" s="362" customFormat="true" ht="15" hidden="false" customHeight="true" outlineLevel="0" collapsed="false">
      <c r="A494" s="358" t="s">
        <v>610</v>
      </c>
      <c r="B494" s="358"/>
      <c r="C494" s="358"/>
      <c r="D494" s="358"/>
      <c r="E494" s="358"/>
      <c r="F494" s="358"/>
      <c r="G494" s="358"/>
      <c r="H494" s="359" t="s">
        <v>650</v>
      </c>
      <c r="I494" s="359"/>
      <c r="J494" s="359"/>
      <c r="K494" s="359"/>
      <c r="L494" s="359"/>
      <c r="M494" s="359"/>
      <c r="N494" s="359"/>
      <c r="O494" s="359"/>
      <c r="P494" s="359"/>
      <c r="Q494" s="359"/>
      <c r="R494" s="359"/>
      <c r="S494" s="359"/>
      <c r="T494" s="359"/>
      <c r="U494" s="359"/>
      <c r="V494" s="359"/>
      <c r="W494" s="359"/>
      <c r="X494" s="359"/>
      <c r="Y494" s="359"/>
      <c r="Z494" s="359"/>
      <c r="AA494" s="359"/>
      <c r="AB494" s="359"/>
      <c r="AC494" s="359"/>
      <c r="AD494" s="359"/>
      <c r="AE494" s="359"/>
      <c r="AF494" s="359"/>
      <c r="AG494" s="359"/>
      <c r="AH494" s="359"/>
      <c r="AI494" s="359"/>
      <c r="AJ494" s="359"/>
      <c r="AK494" s="359"/>
      <c r="AL494" s="359"/>
      <c r="AM494" s="359"/>
      <c r="AN494" s="359"/>
      <c r="AO494" s="359"/>
      <c r="AP494" s="359"/>
      <c r="AQ494" s="359"/>
      <c r="AR494" s="359"/>
      <c r="AS494" s="359"/>
      <c r="AT494" s="359"/>
      <c r="AU494" s="359"/>
      <c r="AV494" s="359"/>
      <c r="AW494" s="359"/>
      <c r="AX494" s="359"/>
      <c r="AY494" s="359"/>
      <c r="AZ494" s="359"/>
      <c r="BA494" s="359"/>
      <c r="BB494" s="359"/>
      <c r="BC494" s="359"/>
      <c r="BD494" s="359"/>
      <c r="BE494" s="359"/>
      <c r="BF494" s="359"/>
      <c r="BG494" s="359"/>
      <c r="BH494" s="359"/>
      <c r="BI494" s="359"/>
      <c r="BJ494" s="359"/>
      <c r="BK494" s="359"/>
      <c r="BL494" s="359"/>
      <c r="BM494" s="359"/>
      <c r="BN494" s="359"/>
      <c r="BO494" s="359"/>
      <c r="BP494" s="359"/>
      <c r="BQ494" s="359"/>
      <c r="BR494" s="359"/>
      <c r="BS494" s="360" t="n">
        <v>1</v>
      </c>
      <c r="BT494" s="360"/>
      <c r="BU494" s="360"/>
      <c r="BV494" s="360"/>
      <c r="BW494" s="360"/>
      <c r="BX494" s="360"/>
      <c r="BY494" s="360"/>
      <c r="BZ494" s="360"/>
      <c r="CA494" s="360"/>
      <c r="CB494" s="360"/>
      <c r="CC494" s="360"/>
      <c r="CD494" s="360"/>
      <c r="CE494" s="360"/>
      <c r="CF494" s="360"/>
      <c r="CG494" s="360"/>
      <c r="CH494" s="360"/>
      <c r="CI494" s="361" t="n">
        <f aca="false">1*7000</f>
        <v>7000</v>
      </c>
      <c r="CJ494" s="361"/>
      <c r="CK494" s="361"/>
      <c r="CL494" s="361"/>
      <c r="CM494" s="361"/>
      <c r="CN494" s="361"/>
      <c r="CO494" s="361"/>
      <c r="CP494" s="361"/>
      <c r="CQ494" s="361"/>
      <c r="CR494" s="361"/>
      <c r="CS494" s="361"/>
      <c r="CT494" s="361"/>
      <c r="CU494" s="361"/>
      <c r="CV494" s="361"/>
      <c r="CW494" s="361"/>
      <c r="CX494" s="361"/>
      <c r="CY494" s="361"/>
      <c r="CZ494" s="361"/>
    </row>
    <row r="495" s="362" customFormat="true" ht="27.75" hidden="false" customHeight="true" outlineLevel="0" collapsed="false">
      <c r="A495" s="358" t="s">
        <v>612</v>
      </c>
      <c r="B495" s="358"/>
      <c r="C495" s="358"/>
      <c r="D495" s="358"/>
      <c r="E495" s="358"/>
      <c r="F495" s="358"/>
      <c r="G495" s="358"/>
      <c r="H495" s="359" t="s">
        <v>651</v>
      </c>
      <c r="I495" s="359"/>
      <c r="J495" s="359"/>
      <c r="K495" s="359"/>
      <c r="L495" s="359"/>
      <c r="M495" s="359"/>
      <c r="N495" s="359"/>
      <c r="O495" s="359"/>
      <c r="P495" s="359"/>
      <c r="Q495" s="359"/>
      <c r="R495" s="359"/>
      <c r="S495" s="359"/>
      <c r="T495" s="359"/>
      <c r="U495" s="359"/>
      <c r="V495" s="359"/>
      <c r="W495" s="359"/>
      <c r="X495" s="359"/>
      <c r="Y495" s="359"/>
      <c r="Z495" s="359"/>
      <c r="AA495" s="359"/>
      <c r="AB495" s="359"/>
      <c r="AC495" s="359"/>
      <c r="AD495" s="359"/>
      <c r="AE495" s="359"/>
      <c r="AF495" s="359"/>
      <c r="AG495" s="359"/>
      <c r="AH495" s="359"/>
      <c r="AI495" s="359"/>
      <c r="AJ495" s="359"/>
      <c r="AK495" s="359"/>
      <c r="AL495" s="359"/>
      <c r="AM495" s="359"/>
      <c r="AN495" s="359"/>
      <c r="AO495" s="359"/>
      <c r="AP495" s="359"/>
      <c r="AQ495" s="359"/>
      <c r="AR495" s="359"/>
      <c r="AS495" s="359"/>
      <c r="AT495" s="359"/>
      <c r="AU495" s="359"/>
      <c r="AV495" s="359"/>
      <c r="AW495" s="359"/>
      <c r="AX495" s="359"/>
      <c r="AY495" s="359"/>
      <c r="AZ495" s="359"/>
      <c r="BA495" s="359"/>
      <c r="BB495" s="359"/>
      <c r="BC495" s="359"/>
      <c r="BD495" s="359"/>
      <c r="BE495" s="359"/>
      <c r="BF495" s="359"/>
      <c r="BG495" s="359"/>
      <c r="BH495" s="359"/>
      <c r="BI495" s="359"/>
      <c r="BJ495" s="359"/>
      <c r="BK495" s="359"/>
      <c r="BL495" s="359"/>
      <c r="BM495" s="359"/>
      <c r="BN495" s="359"/>
      <c r="BO495" s="359"/>
      <c r="BP495" s="359"/>
      <c r="BQ495" s="359"/>
      <c r="BR495" s="359"/>
      <c r="BS495" s="360" t="n">
        <v>12</v>
      </c>
      <c r="BT495" s="360"/>
      <c r="BU495" s="360"/>
      <c r="BV495" s="360"/>
      <c r="BW495" s="360"/>
      <c r="BX495" s="360"/>
      <c r="BY495" s="360"/>
      <c r="BZ495" s="360"/>
      <c r="CA495" s="360"/>
      <c r="CB495" s="360"/>
      <c r="CC495" s="360"/>
      <c r="CD495" s="360"/>
      <c r="CE495" s="360"/>
      <c r="CF495" s="360"/>
      <c r="CG495" s="360"/>
      <c r="CH495" s="360"/>
      <c r="CI495" s="361" t="n">
        <f aca="false">12*5445</f>
        <v>65340</v>
      </c>
      <c r="CJ495" s="361"/>
      <c r="CK495" s="361"/>
      <c r="CL495" s="361"/>
      <c r="CM495" s="361"/>
      <c r="CN495" s="361"/>
      <c r="CO495" s="361"/>
      <c r="CP495" s="361"/>
      <c r="CQ495" s="361"/>
      <c r="CR495" s="361"/>
      <c r="CS495" s="361"/>
      <c r="CT495" s="361"/>
      <c r="CU495" s="361"/>
      <c r="CV495" s="361"/>
      <c r="CW495" s="361"/>
      <c r="CX495" s="361"/>
      <c r="CY495" s="361"/>
      <c r="CZ495" s="361"/>
    </row>
    <row r="496" s="362" customFormat="true" ht="22.5" hidden="false" customHeight="true" outlineLevel="0" collapsed="false">
      <c r="A496" s="358" t="s">
        <v>614</v>
      </c>
      <c r="B496" s="358"/>
      <c r="C496" s="358"/>
      <c r="D496" s="358"/>
      <c r="E496" s="358"/>
      <c r="F496" s="358"/>
      <c r="G496" s="358"/>
      <c r="H496" s="359" t="s">
        <v>652</v>
      </c>
      <c r="I496" s="359"/>
      <c r="J496" s="359"/>
      <c r="K496" s="359"/>
      <c r="L496" s="359"/>
      <c r="M496" s="359"/>
      <c r="N496" s="359"/>
      <c r="O496" s="359"/>
      <c r="P496" s="359"/>
      <c r="Q496" s="359"/>
      <c r="R496" s="359"/>
      <c r="S496" s="359"/>
      <c r="T496" s="359"/>
      <c r="U496" s="359"/>
      <c r="V496" s="359"/>
      <c r="W496" s="359"/>
      <c r="X496" s="359"/>
      <c r="Y496" s="359"/>
      <c r="Z496" s="359"/>
      <c r="AA496" s="359"/>
      <c r="AB496" s="359"/>
      <c r="AC496" s="359"/>
      <c r="AD496" s="359"/>
      <c r="AE496" s="359"/>
      <c r="AF496" s="359"/>
      <c r="AG496" s="359"/>
      <c r="AH496" s="359"/>
      <c r="AI496" s="359"/>
      <c r="AJ496" s="359"/>
      <c r="AK496" s="359"/>
      <c r="AL496" s="359"/>
      <c r="AM496" s="359"/>
      <c r="AN496" s="359"/>
      <c r="AO496" s="359"/>
      <c r="AP496" s="359"/>
      <c r="AQ496" s="359"/>
      <c r="AR496" s="359"/>
      <c r="AS496" s="359"/>
      <c r="AT496" s="359"/>
      <c r="AU496" s="359"/>
      <c r="AV496" s="359"/>
      <c r="AW496" s="359"/>
      <c r="AX496" s="359"/>
      <c r="AY496" s="359"/>
      <c r="AZ496" s="359"/>
      <c r="BA496" s="359"/>
      <c r="BB496" s="359"/>
      <c r="BC496" s="359"/>
      <c r="BD496" s="359"/>
      <c r="BE496" s="359"/>
      <c r="BF496" s="359"/>
      <c r="BG496" s="359"/>
      <c r="BH496" s="359"/>
      <c r="BI496" s="359"/>
      <c r="BJ496" s="359"/>
      <c r="BK496" s="359"/>
      <c r="BL496" s="359"/>
      <c r="BM496" s="359"/>
      <c r="BN496" s="359"/>
      <c r="BO496" s="359"/>
      <c r="BP496" s="359"/>
      <c r="BQ496" s="359"/>
      <c r="BR496" s="359"/>
      <c r="BS496" s="360" t="n">
        <v>1</v>
      </c>
      <c r="BT496" s="360"/>
      <c r="BU496" s="360"/>
      <c r="BV496" s="360"/>
      <c r="BW496" s="360"/>
      <c r="BX496" s="360"/>
      <c r="BY496" s="360"/>
      <c r="BZ496" s="360"/>
      <c r="CA496" s="360"/>
      <c r="CB496" s="360"/>
      <c r="CC496" s="360"/>
      <c r="CD496" s="360"/>
      <c r="CE496" s="360"/>
      <c r="CF496" s="360"/>
      <c r="CG496" s="360"/>
      <c r="CH496" s="360"/>
      <c r="CI496" s="361" t="n">
        <f aca="false">1*3500</f>
        <v>3500</v>
      </c>
      <c r="CJ496" s="361"/>
      <c r="CK496" s="361"/>
      <c r="CL496" s="361"/>
      <c r="CM496" s="361"/>
      <c r="CN496" s="361"/>
      <c r="CO496" s="361"/>
      <c r="CP496" s="361"/>
      <c r="CQ496" s="361"/>
      <c r="CR496" s="361"/>
      <c r="CS496" s="361"/>
      <c r="CT496" s="361"/>
      <c r="CU496" s="361"/>
      <c r="CV496" s="361"/>
      <c r="CW496" s="361"/>
      <c r="CX496" s="361"/>
      <c r="CY496" s="361"/>
      <c r="CZ496" s="361"/>
    </row>
    <row r="497" s="362" customFormat="true" ht="15" hidden="false" customHeight="true" outlineLevel="0" collapsed="false">
      <c r="A497" s="387" t="s">
        <v>516</v>
      </c>
      <c r="B497" s="387"/>
      <c r="C497" s="387"/>
      <c r="D497" s="387"/>
      <c r="E497" s="387"/>
      <c r="F497" s="387"/>
      <c r="G497" s="387"/>
      <c r="H497" s="387"/>
      <c r="I497" s="387"/>
      <c r="J497" s="387"/>
      <c r="K497" s="387"/>
      <c r="L497" s="387"/>
      <c r="M497" s="387"/>
      <c r="N497" s="387"/>
      <c r="O497" s="387"/>
      <c r="P497" s="387"/>
      <c r="Q497" s="387"/>
      <c r="R497" s="387"/>
      <c r="S497" s="387"/>
      <c r="T497" s="387"/>
      <c r="U497" s="387"/>
      <c r="V497" s="387"/>
      <c r="W497" s="387"/>
      <c r="X497" s="387"/>
      <c r="Y497" s="387"/>
      <c r="Z497" s="387"/>
      <c r="AA497" s="387"/>
      <c r="AB497" s="387"/>
      <c r="AC497" s="387"/>
      <c r="AD497" s="387"/>
      <c r="AE497" s="387"/>
      <c r="AF497" s="387"/>
      <c r="AG497" s="387"/>
      <c r="AH497" s="387"/>
      <c r="AI497" s="387"/>
      <c r="AJ497" s="387"/>
      <c r="AK497" s="387"/>
      <c r="AL497" s="387"/>
      <c r="AM497" s="387"/>
      <c r="AN497" s="387"/>
      <c r="AO497" s="387"/>
      <c r="AP497" s="387"/>
      <c r="AQ497" s="387"/>
      <c r="AR497" s="387"/>
      <c r="AS497" s="387"/>
      <c r="AT497" s="387"/>
      <c r="AU497" s="387"/>
      <c r="AV497" s="387"/>
      <c r="AW497" s="387"/>
      <c r="AX497" s="387"/>
      <c r="AY497" s="387"/>
      <c r="AZ497" s="387"/>
      <c r="BA497" s="387"/>
      <c r="BB497" s="387"/>
      <c r="BC497" s="387"/>
      <c r="BD497" s="387"/>
      <c r="BE497" s="387"/>
      <c r="BF497" s="387"/>
      <c r="BG497" s="387"/>
      <c r="BH497" s="387"/>
      <c r="BI497" s="387"/>
      <c r="BJ497" s="387"/>
      <c r="BK497" s="387"/>
      <c r="BL497" s="387"/>
      <c r="BM497" s="387"/>
      <c r="BN497" s="387"/>
      <c r="BO497" s="387"/>
      <c r="BP497" s="387"/>
      <c r="BQ497" s="387"/>
      <c r="BR497" s="387"/>
      <c r="BS497" s="365" t="s">
        <v>164</v>
      </c>
      <c r="BT497" s="365"/>
      <c r="BU497" s="365"/>
      <c r="BV497" s="365"/>
      <c r="BW497" s="365"/>
      <c r="BX497" s="365"/>
      <c r="BY497" s="365"/>
      <c r="BZ497" s="365"/>
      <c r="CA497" s="365"/>
      <c r="CB497" s="365"/>
      <c r="CC497" s="365"/>
      <c r="CD497" s="365"/>
      <c r="CE497" s="365"/>
      <c r="CF497" s="365"/>
      <c r="CG497" s="365"/>
      <c r="CH497" s="365"/>
      <c r="CI497" s="366" t="n">
        <f aca="false">SUM(CI482:CZ496)</f>
        <v>1173140</v>
      </c>
      <c r="CJ497" s="366"/>
      <c r="CK497" s="366"/>
      <c r="CL497" s="366"/>
      <c r="CM497" s="366"/>
      <c r="CN497" s="366"/>
      <c r="CO497" s="366"/>
      <c r="CP497" s="366"/>
      <c r="CQ497" s="366"/>
      <c r="CR497" s="366"/>
      <c r="CS497" s="366"/>
      <c r="CT497" s="366"/>
      <c r="CU497" s="366"/>
      <c r="CV497" s="366"/>
      <c r="CW497" s="366"/>
      <c r="CX497" s="366"/>
      <c r="CY497" s="366"/>
      <c r="CZ497" s="366"/>
    </row>
    <row r="498" s="362" customFormat="true" ht="15" hidden="false" customHeight="true" outlineLevel="0" collapsed="false">
      <c r="A498" s="387" t="s">
        <v>350</v>
      </c>
      <c r="B498" s="387"/>
      <c r="C498" s="387"/>
      <c r="D498" s="387"/>
      <c r="E498" s="387"/>
      <c r="F498" s="387"/>
      <c r="G498" s="387"/>
      <c r="H498" s="387"/>
      <c r="I498" s="387"/>
      <c r="J498" s="387"/>
      <c r="K498" s="387"/>
      <c r="L498" s="387"/>
      <c r="M498" s="387"/>
      <c r="N498" s="387"/>
      <c r="O498" s="387"/>
      <c r="P498" s="387"/>
      <c r="Q498" s="387"/>
      <c r="R498" s="387"/>
      <c r="S498" s="387"/>
      <c r="T498" s="387"/>
      <c r="U498" s="387"/>
      <c r="V498" s="387"/>
      <c r="W498" s="387"/>
      <c r="X498" s="387"/>
      <c r="Y498" s="387"/>
      <c r="Z498" s="387"/>
      <c r="AA498" s="387"/>
      <c r="AB498" s="387"/>
      <c r="AC498" s="387"/>
      <c r="AD498" s="387"/>
      <c r="AE498" s="387"/>
      <c r="AF498" s="387"/>
      <c r="AG498" s="387"/>
      <c r="AH498" s="387"/>
      <c r="AI498" s="387"/>
      <c r="AJ498" s="387"/>
      <c r="AK498" s="387"/>
      <c r="AL498" s="387"/>
      <c r="AM498" s="387"/>
      <c r="AN498" s="387"/>
      <c r="AO498" s="387"/>
      <c r="AP498" s="387"/>
      <c r="AQ498" s="387"/>
      <c r="AR498" s="387"/>
      <c r="AS498" s="387"/>
      <c r="AT498" s="387"/>
      <c r="AU498" s="387"/>
      <c r="AV498" s="387"/>
      <c r="AW498" s="387"/>
      <c r="AX498" s="387"/>
      <c r="AY498" s="387"/>
      <c r="AZ498" s="387"/>
      <c r="BA498" s="387"/>
      <c r="BB498" s="387"/>
      <c r="BC498" s="387"/>
      <c r="BD498" s="387"/>
      <c r="BE498" s="387"/>
      <c r="BF498" s="387"/>
      <c r="BG498" s="387"/>
      <c r="BH498" s="387"/>
      <c r="BI498" s="387"/>
      <c r="BJ498" s="387"/>
      <c r="BK498" s="387"/>
      <c r="BL498" s="387"/>
      <c r="BM498" s="387"/>
      <c r="BN498" s="387"/>
      <c r="BO498" s="387"/>
      <c r="BP498" s="387"/>
      <c r="BQ498" s="387"/>
      <c r="BR498" s="387"/>
      <c r="BS498" s="365"/>
      <c r="BT498" s="365"/>
      <c r="BU498" s="365"/>
      <c r="BV498" s="365"/>
      <c r="BW498" s="365"/>
      <c r="BX498" s="365"/>
      <c r="BY498" s="365"/>
      <c r="BZ498" s="365"/>
      <c r="CA498" s="365"/>
      <c r="CB498" s="365"/>
      <c r="CC498" s="365"/>
      <c r="CD498" s="365"/>
      <c r="CE498" s="365"/>
      <c r="CF498" s="365"/>
      <c r="CG498" s="365"/>
      <c r="CH498" s="365"/>
      <c r="CI498" s="411"/>
      <c r="CJ498" s="427"/>
      <c r="CK498" s="366" t="n">
        <f aca="false">CI497</f>
        <v>1173140</v>
      </c>
      <c r="CL498" s="366"/>
      <c r="CM498" s="366"/>
      <c r="CN498" s="366"/>
      <c r="CO498" s="366"/>
      <c r="CP498" s="366"/>
      <c r="CQ498" s="366"/>
      <c r="CR498" s="366"/>
      <c r="CS498" s="366"/>
      <c r="CT498" s="366"/>
      <c r="CU498" s="366"/>
      <c r="CV498" s="366"/>
      <c r="CW498" s="366"/>
      <c r="CX498" s="366"/>
      <c r="CY498" s="366"/>
      <c r="CZ498" s="366"/>
    </row>
    <row r="499" s="362" customFormat="true" ht="15" hidden="false" customHeight="true" outlineLevel="0" collapsed="false">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c r="AA499" s="244"/>
      <c r="AB499" s="244"/>
      <c r="AC499" s="244"/>
      <c r="AD499" s="244"/>
      <c r="AE499" s="244"/>
      <c r="AF499" s="244"/>
      <c r="AG499" s="244"/>
      <c r="AH499" s="244"/>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351" t="n">
        <v>2026</v>
      </c>
      <c r="BH499" s="351"/>
      <c r="BI499" s="351"/>
      <c r="BJ499" s="351"/>
      <c r="BK499" s="351"/>
      <c r="BL499" s="351"/>
      <c r="BM499" s="351"/>
      <c r="BN499" s="351"/>
      <c r="BO499" s="351"/>
      <c r="BP499" s="351"/>
      <c r="BQ499" s="351"/>
      <c r="BR499" s="244"/>
      <c r="BS499" s="244"/>
      <c r="BT499" s="244"/>
      <c r="BU499" s="244"/>
      <c r="BV499" s="244"/>
      <c r="BW499" s="244"/>
      <c r="BX499" s="244"/>
      <c r="BY499" s="244"/>
      <c r="BZ499" s="244"/>
      <c r="CA499" s="244"/>
      <c r="CB499" s="244"/>
      <c r="CC499" s="244"/>
      <c r="CD499" s="244"/>
      <c r="CE499" s="244"/>
      <c r="CF499" s="244"/>
      <c r="CG499" s="244"/>
      <c r="CH499" s="244"/>
      <c r="CI499" s="244"/>
      <c r="CJ499" s="244"/>
      <c r="CK499" s="244"/>
      <c r="CL499" s="244"/>
      <c r="CM499" s="244"/>
      <c r="CN499" s="244"/>
      <c r="CO499" s="244"/>
      <c r="CP499" s="244"/>
      <c r="CQ499" s="244"/>
      <c r="CR499" s="244"/>
      <c r="CS499" s="244"/>
      <c r="CT499" s="244"/>
      <c r="CU499" s="244"/>
      <c r="CV499" s="244"/>
      <c r="CW499" s="244"/>
      <c r="CX499" s="244"/>
      <c r="CY499" s="244"/>
      <c r="CZ499" s="244"/>
    </row>
    <row r="500" s="362" customFormat="true" ht="29.25" hidden="false" customHeight="true" outlineLevel="0" collapsed="false">
      <c r="A500" s="301" t="s">
        <v>387</v>
      </c>
      <c r="B500" s="301"/>
      <c r="C500" s="301"/>
      <c r="D500" s="301"/>
      <c r="E500" s="301"/>
      <c r="F500" s="301"/>
      <c r="G500" s="301"/>
      <c r="H500" s="301" t="s">
        <v>563</v>
      </c>
      <c r="I500" s="301"/>
      <c r="J500" s="301"/>
      <c r="K500" s="301"/>
      <c r="L500" s="301"/>
      <c r="M500" s="301"/>
      <c r="N500" s="301"/>
      <c r="O500" s="301"/>
      <c r="P500" s="301"/>
      <c r="Q500" s="301"/>
      <c r="R500" s="301"/>
      <c r="S500" s="301"/>
      <c r="T500" s="301"/>
      <c r="U500" s="301"/>
      <c r="V500" s="301"/>
      <c r="W500" s="301"/>
      <c r="X500" s="301"/>
      <c r="Y500" s="301"/>
      <c r="Z500" s="301"/>
      <c r="AA500" s="301"/>
      <c r="AB500" s="301"/>
      <c r="AC500" s="301"/>
      <c r="AD500" s="301"/>
      <c r="AE500" s="301"/>
      <c r="AF500" s="301"/>
      <c r="AG500" s="301"/>
      <c r="AH500" s="301"/>
      <c r="AI500" s="301"/>
      <c r="AJ500" s="301"/>
      <c r="AK500" s="301"/>
      <c r="AL500" s="301"/>
      <c r="AM500" s="301"/>
      <c r="AN500" s="301"/>
      <c r="AO500" s="301"/>
      <c r="AP500" s="301"/>
      <c r="AQ500" s="301"/>
      <c r="AR500" s="301"/>
      <c r="AS500" s="301"/>
      <c r="AT500" s="301"/>
      <c r="AU500" s="301"/>
      <c r="AV500" s="301"/>
      <c r="AW500" s="301"/>
      <c r="AX500" s="301"/>
      <c r="AY500" s="301"/>
      <c r="AZ500" s="301"/>
      <c r="BA500" s="301"/>
      <c r="BB500" s="301"/>
      <c r="BC500" s="301"/>
      <c r="BD500" s="301"/>
      <c r="BE500" s="301"/>
      <c r="BF500" s="301"/>
      <c r="BG500" s="301"/>
      <c r="BH500" s="301"/>
      <c r="BI500" s="301"/>
      <c r="BJ500" s="301"/>
      <c r="BK500" s="301"/>
      <c r="BL500" s="301"/>
      <c r="BM500" s="301"/>
      <c r="BN500" s="301"/>
      <c r="BO500" s="301"/>
      <c r="BP500" s="301"/>
      <c r="BQ500" s="301"/>
      <c r="BR500" s="301"/>
      <c r="BS500" s="301" t="s">
        <v>636</v>
      </c>
      <c r="BT500" s="301"/>
      <c r="BU500" s="301"/>
      <c r="BV500" s="301"/>
      <c r="BW500" s="301"/>
      <c r="BX500" s="301"/>
      <c r="BY500" s="301"/>
      <c r="BZ500" s="301"/>
      <c r="CA500" s="301"/>
      <c r="CB500" s="301"/>
      <c r="CC500" s="301"/>
      <c r="CD500" s="301"/>
      <c r="CE500" s="301"/>
      <c r="CF500" s="301"/>
      <c r="CG500" s="301"/>
      <c r="CH500" s="301"/>
      <c r="CI500" s="301" t="s">
        <v>637</v>
      </c>
      <c r="CJ500" s="301"/>
      <c r="CK500" s="301"/>
      <c r="CL500" s="301"/>
      <c r="CM500" s="301"/>
      <c r="CN500" s="301"/>
      <c r="CO500" s="301"/>
      <c r="CP500" s="301"/>
      <c r="CQ500" s="301"/>
      <c r="CR500" s="301"/>
      <c r="CS500" s="301"/>
      <c r="CT500" s="301"/>
      <c r="CU500" s="301"/>
      <c r="CV500" s="301"/>
      <c r="CW500" s="301"/>
      <c r="CX500" s="301"/>
      <c r="CY500" s="301"/>
      <c r="CZ500" s="301"/>
    </row>
    <row r="501" s="362" customFormat="true" ht="12.75" hidden="false" customHeight="false" outlineLevel="0" collapsed="false">
      <c r="A501" s="354" t="n">
        <v>1</v>
      </c>
      <c r="B501" s="354"/>
      <c r="C501" s="354"/>
      <c r="D501" s="354"/>
      <c r="E501" s="354"/>
      <c r="F501" s="354"/>
      <c r="G501" s="354"/>
      <c r="H501" s="354" t="n">
        <v>2</v>
      </c>
      <c r="I501" s="354"/>
      <c r="J501" s="354"/>
      <c r="K501" s="354"/>
      <c r="L501" s="354"/>
      <c r="M501" s="354"/>
      <c r="N501" s="354"/>
      <c r="O501" s="354"/>
      <c r="P501" s="354"/>
      <c r="Q501" s="354"/>
      <c r="R501" s="354"/>
      <c r="S501" s="354"/>
      <c r="T501" s="354"/>
      <c r="U501" s="354"/>
      <c r="V501" s="354"/>
      <c r="W501" s="354"/>
      <c r="X501" s="354"/>
      <c r="Y501" s="354"/>
      <c r="Z501" s="354"/>
      <c r="AA501" s="354"/>
      <c r="AB501" s="354"/>
      <c r="AC501" s="354"/>
      <c r="AD501" s="354"/>
      <c r="AE501" s="354"/>
      <c r="AF501" s="354"/>
      <c r="AG501" s="354"/>
      <c r="AH501" s="354"/>
      <c r="AI501" s="354"/>
      <c r="AJ501" s="354"/>
      <c r="AK501" s="354"/>
      <c r="AL501" s="354"/>
      <c r="AM501" s="354"/>
      <c r="AN501" s="354"/>
      <c r="AO501" s="354"/>
      <c r="AP501" s="354"/>
      <c r="AQ501" s="354"/>
      <c r="AR501" s="354"/>
      <c r="AS501" s="354"/>
      <c r="AT501" s="354"/>
      <c r="AU501" s="354"/>
      <c r="AV501" s="354"/>
      <c r="AW501" s="354"/>
      <c r="AX501" s="354"/>
      <c r="AY501" s="354"/>
      <c r="AZ501" s="354"/>
      <c r="BA501" s="354"/>
      <c r="BB501" s="354"/>
      <c r="BC501" s="354"/>
      <c r="BD501" s="354"/>
      <c r="BE501" s="354"/>
      <c r="BF501" s="354"/>
      <c r="BG501" s="354"/>
      <c r="BH501" s="354"/>
      <c r="BI501" s="354"/>
      <c r="BJ501" s="354"/>
      <c r="BK501" s="354"/>
      <c r="BL501" s="354"/>
      <c r="BM501" s="354"/>
      <c r="BN501" s="354"/>
      <c r="BO501" s="354"/>
      <c r="BP501" s="354"/>
      <c r="BQ501" s="354"/>
      <c r="BR501" s="354"/>
      <c r="BS501" s="354" t="n">
        <v>3</v>
      </c>
      <c r="BT501" s="354"/>
      <c r="BU501" s="354"/>
      <c r="BV501" s="354"/>
      <c r="BW501" s="354"/>
      <c r="BX501" s="354"/>
      <c r="BY501" s="354"/>
      <c r="BZ501" s="354"/>
      <c r="CA501" s="354"/>
      <c r="CB501" s="354"/>
      <c r="CC501" s="354"/>
      <c r="CD501" s="354"/>
      <c r="CE501" s="354"/>
      <c r="CF501" s="354"/>
      <c r="CG501" s="354"/>
      <c r="CH501" s="354"/>
      <c r="CI501" s="354" t="n">
        <v>4</v>
      </c>
      <c r="CJ501" s="354"/>
      <c r="CK501" s="354"/>
      <c r="CL501" s="354"/>
      <c r="CM501" s="354"/>
      <c r="CN501" s="354"/>
      <c r="CO501" s="354"/>
      <c r="CP501" s="354"/>
      <c r="CQ501" s="354"/>
      <c r="CR501" s="354"/>
      <c r="CS501" s="354"/>
      <c r="CT501" s="354"/>
      <c r="CU501" s="354"/>
      <c r="CV501" s="354"/>
      <c r="CW501" s="354"/>
      <c r="CX501" s="354"/>
      <c r="CY501" s="354"/>
      <c r="CZ501" s="354"/>
    </row>
    <row r="502" s="357" customFormat="true" ht="15" hidden="false" customHeight="true" outlineLevel="0" collapsed="false">
      <c r="A502" s="356" t="s">
        <v>511</v>
      </c>
      <c r="B502" s="356"/>
      <c r="C502" s="356"/>
      <c r="D502" s="356"/>
      <c r="E502" s="356"/>
      <c r="F502" s="356"/>
      <c r="G502" s="356"/>
      <c r="H502" s="356"/>
      <c r="I502" s="356"/>
      <c r="J502" s="356"/>
      <c r="K502" s="356"/>
      <c r="L502" s="356"/>
      <c r="M502" s="356"/>
      <c r="N502" s="356"/>
      <c r="O502" s="356"/>
      <c r="P502" s="356"/>
      <c r="Q502" s="356"/>
      <c r="R502" s="356"/>
      <c r="S502" s="356"/>
      <c r="T502" s="356"/>
      <c r="U502" s="356"/>
      <c r="V502" s="356"/>
      <c r="W502" s="356"/>
      <c r="X502" s="356"/>
      <c r="Y502" s="356"/>
      <c r="Z502" s="356"/>
      <c r="AA502" s="356"/>
      <c r="AB502" s="356"/>
      <c r="AC502" s="356"/>
      <c r="AD502" s="356"/>
      <c r="AE502" s="356"/>
      <c r="AF502" s="356"/>
      <c r="AG502" s="356"/>
      <c r="AH502" s="356"/>
      <c r="AI502" s="356"/>
      <c r="AJ502" s="356"/>
      <c r="AK502" s="356"/>
      <c r="AL502" s="356"/>
      <c r="AM502" s="356"/>
      <c r="AN502" s="356"/>
      <c r="AO502" s="356"/>
      <c r="AP502" s="356"/>
      <c r="AQ502" s="356"/>
      <c r="AR502" s="356"/>
      <c r="AS502" s="356"/>
      <c r="AT502" s="356"/>
      <c r="AU502" s="356"/>
      <c r="AV502" s="356"/>
      <c r="AW502" s="356"/>
      <c r="AX502" s="356"/>
      <c r="AY502" s="356"/>
      <c r="AZ502" s="356"/>
      <c r="BA502" s="356"/>
      <c r="BB502" s="356"/>
      <c r="BC502" s="356"/>
      <c r="BD502" s="356"/>
      <c r="BE502" s="356"/>
      <c r="BF502" s="356"/>
      <c r="BG502" s="356"/>
      <c r="BH502" s="356"/>
      <c r="BI502" s="356"/>
      <c r="BJ502" s="356"/>
      <c r="BK502" s="356"/>
      <c r="BL502" s="356"/>
      <c r="BM502" s="356"/>
      <c r="BN502" s="356"/>
      <c r="BO502" s="356"/>
      <c r="BP502" s="356"/>
      <c r="BQ502" s="356"/>
      <c r="BR502" s="356"/>
      <c r="BS502" s="356"/>
      <c r="BT502" s="356"/>
      <c r="BU502" s="356"/>
      <c r="BV502" s="356"/>
      <c r="BW502" s="356"/>
      <c r="BX502" s="356"/>
      <c r="BY502" s="356"/>
      <c r="BZ502" s="356"/>
      <c r="CA502" s="356"/>
      <c r="CB502" s="356"/>
      <c r="CC502" s="356"/>
      <c r="CD502" s="356"/>
      <c r="CE502" s="356"/>
      <c r="CF502" s="356"/>
      <c r="CG502" s="356"/>
      <c r="CH502" s="356"/>
      <c r="CI502" s="356"/>
      <c r="CJ502" s="356"/>
      <c r="CK502" s="356"/>
      <c r="CL502" s="356"/>
      <c r="CM502" s="356"/>
      <c r="CN502" s="356"/>
      <c r="CO502" s="356"/>
      <c r="CP502" s="356"/>
      <c r="CQ502" s="356"/>
      <c r="CR502" s="356"/>
      <c r="CS502" s="356"/>
      <c r="CT502" s="356"/>
      <c r="CU502" s="356"/>
      <c r="CV502" s="356"/>
      <c r="CW502" s="356"/>
      <c r="CX502" s="356"/>
      <c r="CY502" s="356"/>
      <c r="CZ502" s="356"/>
    </row>
    <row r="503" s="244" customFormat="true" ht="20.25" hidden="false" customHeight="true" outlineLevel="0" collapsed="false">
      <c r="A503" s="358" t="s">
        <v>154</v>
      </c>
      <c r="B503" s="358"/>
      <c r="C503" s="358"/>
      <c r="D503" s="358"/>
      <c r="E503" s="358"/>
      <c r="F503" s="358"/>
      <c r="G503" s="358"/>
      <c r="H503" s="359" t="s">
        <v>639</v>
      </c>
      <c r="I503" s="359"/>
      <c r="J503" s="359"/>
      <c r="K503" s="359"/>
      <c r="L503" s="359"/>
      <c r="M503" s="359"/>
      <c r="N503" s="359"/>
      <c r="O503" s="359"/>
      <c r="P503" s="359"/>
      <c r="Q503" s="359"/>
      <c r="R503" s="359"/>
      <c r="S503" s="359"/>
      <c r="T503" s="359"/>
      <c r="U503" s="359"/>
      <c r="V503" s="359"/>
      <c r="W503" s="359"/>
      <c r="X503" s="359"/>
      <c r="Y503" s="359"/>
      <c r="Z503" s="359"/>
      <c r="AA503" s="359"/>
      <c r="AB503" s="359"/>
      <c r="AC503" s="359"/>
      <c r="AD503" s="359"/>
      <c r="AE503" s="359"/>
      <c r="AF503" s="359"/>
      <c r="AG503" s="359"/>
      <c r="AH503" s="359"/>
      <c r="AI503" s="359"/>
      <c r="AJ503" s="359"/>
      <c r="AK503" s="359"/>
      <c r="AL503" s="359"/>
      <c r="AM503" s="359"/>
      <c r="AN503" s="359"/>
      <c r="AO503" s="359"/>
      <c r="AP503" s="359"/>
      <c r="AQ503" s="359"/>
      <c r="AR503" s="359"/>
      <c r="AS503" s="359"/>
      <c r="AT503" s="359"/>
      <c r="AU503" s="359"/>
      <c r="AV503" s="359"/>
      <c r="AW503" s="359"/>
      <c r="AX503" s="359"/>
      <c r="AY503" s="359"/>
      <c r="AZ503" s="359"/>
      <c r="BA503" s="359"/>
      <c r="BB503" s="359"/>
      <c r="BC503" s="359"/>
      <c r="BD503" s="359"/>
      <c r="BE503" s="359"/>
      <c r="BF503" s="359"/>
      <c r="BG503" s="359"/>
      <c r="BH503" s="359"/>
      <c r="BI503" s="359"/>
      <c r="BJ503" s="359"/>
      <c r="BK503" s="359"/>
      <c r="BL503" s="359"/>
      <c r="BM503" s="359"/>
      <c r="BN503" s="359"/>
      <c r="BO503" s="359"/>
      <c r="BP503" s="359"/>
      <c r="BQ503" s="359"/>
      <c r="BR503" s="359"/>
      <c r="BS503" s="360" t="n">
        <v>12</v>
      </c>
      <c r="BT503" s="360"/>
      <c r="BU503" s="360"/>
      <c r="BV503" s="360"/>
      <c r="BW503" s="360"/>
      <c r="BX503" s="360"/>
      <c r="BY503" s="360"/>
      <c r="BZ503" s="360"/>
      <c r="CA503" s="360"/>
      <c r="CB503" s="360"/>
      <c r="CC503" s="360"/>
      <c r="CD503" s="360"/>
      <c r="CE503" s="360"/>
      <c r="CF503" s="360"/>
      <c r="CG503" s="360"/>
      <c r="CH503" s="360"/>
      <c r="CI503" s="361" t="n">
        <f aca="false">12*8900</f>
        <v>106800</v>
      </c>
      <c r="CJ503" s="361"/>
      <c r="CK503" s="361"/>
      <c r="CL503" s="361"/>
      <c r="CM503" s="361"/>
      <c r="CN503" s="361"/>
      <c r="CO503" s="361"/>
      <c r="CP503" s="361"/>
      <c r="CQ503" s="361"/>
      <c r="CR503" s="361"/>
      <c r="CS503" s="361"/>
      <c r="CT503" s="361"/>
      <c r="CU503" s="361"/>
      <c r="CV503" s="361"/>
      <c r="CW503" s="361"/>
      <c r="CX503" s="361"/>
      <c r="CY503" s="361"/>
      <c r="CZ503" s="361"/>
    </row>
    <row r="504" s="353" customFormat="true" ht="12.75" hidden="false" customHeight="true" outlineLevel="0" collapsed="false">
      <c r="A504" s="358" t="s">
        <v>155</v>
      </c>
      <c r="B504" s="358"/>
      <c r="C504" s="358"/>
      <c r="D504" s="358"/>
      <c r="E504" s="358"/>
      <c r="F504" s="358"/>
      <c r="G504" s="358"/>
      <c r="H504" s="359" t="s">
        <v>640</v>
      </c>
      <c r="I504" s="359"/>
      <c r="J504" s="359"/>
      <c r="K504" s="359"/>
      <c r="L504" s="359"/>
      <c r="M504" s="359"/>
      <c r="N504" s="359"/>
      <c r="O504" s="359"/>
      <c r="P504" s="359"/>
      <c r="Q504" s="359"/>
      <c r="R504" s="359"/>
      <c r="S504" s="359"/>
      <c r="T504" s="359"/>
      <c r="U504" s="359"/>
      <c r="V504" s="359"/>
      <c r="W504" s="359"/>
      <c r="X504" s="359"/>
      <c r="Y504" s="359"/>
      <c r="Z504" s="359"/>
      <c r="AA504" s="359"/>
      <c r="AB504" s="359"/>
      <c r="AC504" s="359"/>
      <c r="AD504" s="359"/>
      <c r="AE504" s="359"/>
      <c r="AF504" s="359"/>
      <c r="AG504" s="359"/>
      <c r="AH504" s="359"/>
      <c r="AI504" s="359"/>
      <c r="AJ504" s="359"/>
      <c r="AK504" s="359"/>
      <c r="AL504" s="359"/>
      <c r="AM504" s="359"/>
      <c r="AN504" s="359"/>
      <c r="AO504" s="359"/>
      <c r="AP504" s="359"/>
      <c r="AQ504" s="359"/>
      <c r="AR504" s="359"/>
      <c r="AS504" s="359"/>
      <c r="AT504" s="359"/>
      <c r="AU504" s="359"/>
      <c r="AV504" s="359"/>
      <c r="AW504" s="359"/>
      <c r="AX504" s="359"/>
      <c r="AY504" s="359"/>
      <c r="AZ504" s="359"/>
      <c r="BA504" s="359"/>
      <c r="BB504" s="359"/>
      <c r="BC504" s="359"/>
      <c r="BD504" s="359"/>
      <c r="BE504" s="359"/>
      <c r="BF504" s="359"/>
      <c r="BG504" s="359"/>
      <c r="BH504" s="359"/>
      <c r="BI504" s="359"/>
      <c r="BJ504" s="359"/>
      <c r="BK504" s="359"/>
      <c r="BL504" s="359"/>
      <c r="BM504" s="359"/>
      <c r="BN504" s="359"/>
      <c r="BO504" s="359"/>
      <c r="BP504" s="359"/>
      <c r="BQ504" s="359"/>
      <c r="BR504" s="359"/>
      <c r="BS504" s="360" t="n">
        <v>1</v>
      </c>
      <c r="BT504" s="360"/>
      <c r="BU504" s="360"/>
      <c r="BV504" s="360"/>
      <c r="BW504" s="360"/>
      <c r="BX504" s="360"/>
      <c r="BY504" s="360"/>
      <c r="BZ504" s="360"/>
      <c r="CA504" s="360"/>
      <c r="CB504" s="360"/>
      <c r="CC504" s="360"/>
      <c r="CD504" s="360"/>
      <c r="CE504" s="360"/>
      <c r="CF504" s="360"/>
      <c r="CG504" s="360"/>
      <c r="CH504" s="360"/>
      <c r="CI504" s="361" t="n">
        <v>250000</v>
      </c>
      <c r="CJ504" s="361"/>
      <c r="CK504" s="361"/>
      <c r="CL504" s="361"/>
      <c r="CM504" s="361"/>
      <c r="CN504" s="361"/>
      <c r="CO504" s="361"/>
      <c r="CP504" s="361"/>
      <c r="CQ504" s="361"/>
      <c r="CR504" s="361"/>
      <c r="CS504" s="361"/>
      <c r="CT504" s="361"/>
      <c r="CU504" s="361"/>
      <c r="CV504" s="361"/>
      <c r="CW504" s="361"/>
      <c r="CX504" s="361"/>
      <c r="CY504" s="361"/>
      <c r="CZ504" s="361"/>
    </row>
    <row r="505" s="355" customFormat="true" ht="12.75" hidden="false" customHeight="true" outlineLevel="0" collapsed="false">
      <c r="A505" s="358" t="s">
        <v>156</v>
      </c>
      <c r="B505" s="358"/>
      <c r="C505" s="358"/>
      <c r="D505" s="358"/>
      <c r="E505" s="358"/>
      <c r="F505" s="358"/>
      <c r="G505" s="358"/>
      <c r="H505" s="359" t="s">
        <v>641</v>
      </c>
      <c r="I505" s="359"/>
      <c r="J505" s="359"/>
      <c r="K505" s="359"/>
      <c r="L505" s="359"/>
      <c r="M505" s="359"/>
      <c r="N505" s="359"/>
      <c r="O505" s="359"/>
      <c r="P505" s="359"/>
      <c r="Q505" s="359"/>
      <c r="R505" s="359"/>
      <c r="S505" s="359"/>
      <c r="T505" s="359"/>
      <c r="U505" s="359"/>
      <c r="V505" s="359"/>
      <c r="W505" s="359"/>
      <c r="X505" s="359"/>
      <c r="Y505" s="359"/>
      <c r="Z505" s="359"/>
      <c r="AA505" s="359"/>
      <c r="AB505" s="359"/>
      <c r="AC505" s="359"/>
      <c r="AD505" s="359"/>
      <c r="AE505" s="359"/>
      <c r="AF505" s="359"/>
      <c r="AG505" s="359"/>
      <c r="AH505" s="359"/>
      <c r="AI505" s="359"/>
      <c r="AJ505" s="359"/>
      <c r="AK505" s="359"/>
      <c r="AL505" s="359"/>
      <c r="AM505" s="359"/>
      <c r="AN505" s="359"/>
      <c r="AO505" s="359"/>
      <c r="AP505" s="359"/>
      <c r="AQ505" s="359"/>
      <c r="AR505" s="359"/>
      <c r="AS505" s="359"/>
      <c r="AT505" s="359"/>
      <c r="AU505" s="359"/>
      <c r="AV505" s="359"/>
      <c r="AW505" s="359"/>
      <c r="AX505" s="359"/>
      <c r="AY505" s="359"/>
      <c r="AZ505" s="359"/>
      <c r="BA505" s="359"/>
      <c r="BB505" s="359"/>
      <c r="BC505" s="359"/>
      <c r="BD505" s="359"/>
      <c r="BE505" s="359"/>
      <c r="BF505" s="359"/>
      <c r="BG505" s="359"/>
      <c r="BH505" s="359"/>
      <c r="BI505" s="359"/>
      <c r="BJ505" s="359"/>
      <c r="BK505" s="359"/>
      <c r="BL505" s="359"/>
      <c r="BM505" s="359"/>
      <c r="BN505" s="359"/>
      <c r="BO505" s="359"/>
      <c r="BP505" s="359"/>
      <c r="BQ505" s="359"/>
      <c r="BR505" s="359"/>
      <c r="BS505" s="360" t="n">
        <v>1</v>
      </c>
      <c r="BT505" s="360"/>
      <c r="BU505" s="360"/>
      <c r="BV505" s="360"/>
      <c r="BW505" s="360"/>
      <c r="BX505" s="360"/>
      <c r="BY505" s="360"/>
      <c r="BZ505" s="360"/>
      <c r="CA505" s="360"/>
      <c r="CB505" s="360"/>
      <c r="CC505" s="360"/>
      <c r="CD505" s="360"/>
      <c r="CE505" s="360"/>
      <c r="CF505" s="360"/>
      <c r="CG505" s="360"/>
      <c r="CH505" s="360"/>
      <c r="CI505" s="361" t="n">
        <v>36000</v>
      </c>
      <c r="CJ505" s="361"/>
      <c r="CK505" s="361"/>
      <c r="CL505" s="361"/>
      <c r="CM505" s="361"/>
      <c r="CN505" s="361"/>
      <c r="CO505" s="361"/>
      <c r="CP505" s="361"/>
      <c r="CQ505" s="361"/>
      <c r="CR505" s="361"/>
      <c r="CS505" s="361"/>
      <c r="CT505" s="361"/>
      <c r="CU505" s="361"/>
      <c r="CV505" s="361"/>
      <c r="CW505" s="361"/>
      <c r="CX505" s="361"/>
      <c r="CY505" s="361"/>
      <c r="CZ505" s="361"/>
    </row>
    <row r="506" s="362" customFormat="true" ht="15" hidden="false" customHeight="true" outlineLevel="0" collapsed="false">
      <c r="A506" s="358" t="s">
        <v>157</v>
      </c>
      <c r="B506" s="358"/>
      <c r="C506" s="358"/>
      <c r="D506" s="358"/>
      <c r="E506" s="358"/>
      <c r="F506" s="358"/>
      <c r="G506" s="358"/>
      <c r="H506" s="359" t="s">
        <v>333</v>
      </c>
      <c r="I506" s="359"/>
      <c r="J506" s="359"/>
      <c r="K506" s="359"/>
      <c r="L506" s="359"/>
      <c r="M506" s="359"/>
      <c r="N506" s="359"/>
      <c r="O506" s="359"/>
      <c r="P506" s="359"/>
      <c r="Q506" s="359"/>
      <c r="R506" s="359"/>
      <c r="S506" s="359"/>
      <c r="T506" s="359"/>
      <c r="U506" s="359"/>
      <c r="V506" s="359"/>
      <c r="W506" s="359"/>
      <c r="X506" s="359"/>
      <c r="Y506" s="359"/>
      <c r="Z506" s="359"/>
      <c r="AA506" s="359"/>
      <c r="AB506" s="359"/>
      <c r="AC506" s="359"/>
      <c r="AD506" s="359"/>
      <c r="AE506" s="359"/>
      <c r="AF506" s="359"/>
      <c r="AG506" s="359"/>
      <c r="AH506" s="359"/>
      <c r="AI506" s="359"/>
      <c r="AJ506" s="359"/>
      <c r="AK506" s="359"/>
      <c r="AL506" s="359"/>
      <c r="AM506" s="359"/>
      <c r="AN506" s="359"/>
      <c r="AO506" s="359"/>
      <c r="AP506" s="359"/>
      <c r="AQ506" s="359"/>
      <c r="AR506" s="359"/>
      <c r="AS506" s="359"/>
      <c r="AT506" s="359"/>
      <c r="AU506" s="359"/>
      <c r="AV506" s="359"/>
      <c r="AW506" s="359"/>
      <c r="AX506" s="359"/>
      <c r="AY506" s="359"/>
      <c r="AZ506" s="359"/>
      <c r="BA506" s="359"/>
      <c r="BB506" s="359"/>
      <c r="BC506" s="359"/>
      <c r="BD506" s="359"/>
      <c r="BE506" s="359"/>
      <c r="BF506" s="359"/>
      <c r="BG506" s="359"/>
      <c r="BH506" s="359"/>
      <c r="BI506" s="359"/>
      <c r="BJ506" s="359"/>
      <c r="BK506" s="359"/>
      <c r="BL506" s="359"/>
      <c r="BM506" s="359"/>
      <c r="BN506" s="359"/>
      <c r="BO506" s="359"/>
      <c r="BP506" s="359"/>
      <c r="BQ506" s="359"/>
      <c r="BR506" s="359"/>
      <c r="BS506" s="360" t="n">
        <v>5</v>
      </c>
      <c r="BT506" s="360"/>
      <c r="BU506" s="360"/>
      <c r="BV506" s="360"/>
      <c r="BW506" s="360"/>
      <c r="BX506" s="360"/>
      <c r="BY506" s="360"/>
      <c r="BZ506" s="360"/>
      <c r="CA506" s="360"/>
      <c r="CB506" s="360"/>
      <c r="CC506" s="360"/>
      <c r="CD506" s="360"/>
      <c r="CE506" s="360"/>
      <c r="CF506" s="360"/>
      <c r="CG506" s="360"/>
      <c r="CH506" s="360"/>
      <c r="CI506" s="361" t="n">
        <f aca="false">5*30000</f>
        <v>150000</v>
      </c>
      <c r="CJ506" s="361"/>
      <c r="CK506" s="361"/>
      <c r="CL506" s="361"/>
      <c r="CM506" s="361"/>
      <c r="CN506" s="361"/>
      <c r="CO506" s="361"/>
      <c r="CP506" s="361"/>
      <c r="CQ506" s="361"/>
      <c r="CR506" s="361"/>
      <c r="CS506" s="361"/>
      <c r="CT506" s="361"/>
      <c r="CU506" s="361"/>
      <c r="CV506" s="361"/>
      <c r="CW506" s="361"/>
      <c r="CX506" s="361"/>
      <c r="CY506" s="361"/>
      <c r="CZ506" s="361"/>
    </row>
    <row r="507" s="362" customFormat="true" ht="15" hidden="false" customHeight="true" outlineLevel="0" collapsed="false">
      <c r="A507" s="358" t="s">
        <v>158</v>
      </c>
      <c r="B507" s="358"/>
      <c r="C507" s="358"/>
      <c r="D507" s="358"/>
      <c r="E507" s="358"/>
      <c r="F507" s="358"/>
      <c r="G507" s="358"/>
      <c r="H507" s="359" t="s">
        <v>642</v>
      </c>
      <c r="I507" s="359"/>
      <c r="J507" s="359"/>
      <c r="K507" s="359"/>
      <c r="L507" s="359"/>
      <c r="M507" s="359"/>
      <c r="N507" s="359"/>
      <c r="O507" s="359"/>
      <c r="P507" s="359"/>
      <c r="Q507" s="359"/>
      <c r="R507" s="359"/>
      <c r="S507" s="359"/>
      <c r="T507" s="359"/>
      <c r="U507" s="359"/>
      <c r="V507" s="359"/>
      <c r="W507" s="359"/>
      <c r="X507" s="359"/>
      <c r="Y507" s="359"/>
      <c r="Z507" s="359"/>
      <c r="AA507" s="359"/>
      <c r="AB507" s="359"/>
      <c r="AC507" s="359"/>
      <c r="AD507" s="359"/>
      <c r="AE507" s="359"/>
      <c r="AF507" s="359"/>
      <c r="AG507" s="359"/>
      <c r="AH507" s="359"/>
      <c r="AI507" s="359"/>
      <c r="AJ507" s="359"/>
      <c r="AK507" s="359"/>
      <c r="AL507" s="359"/>
      <c r="AM507" s="359"/>
      <c r="AN507" s="359"/>
      <c r="AO507" s="359"/>
      <c r="AP507" s="359"/>
      <c r="AQ507" s="359"/>
      <c r="AR507" s="359"/>
      <c r="AS507" s="359"/>
      <c r="AT507" s="359"/>
      <c r="AU507" s="359"/>
      <c r="AV507" s="359"/>
      <c r="AW507" s="359"/>
      <c r="AX507" s="359"/>
      <c r="AY507" s="359"/>
      <c r="AZ507" s="359"/>
      <c r="BA507" s="359"/>
      <c r="BB507" s="359"/>
      <c r="BC507" s="359"/>
      <c r="BD507" s="359"/>
      <c r="BE507" s="359"/>
      <c r="BF507" s="359"/>
      <c r="BG507" s="359"/>
      <c r="BH507" s="359"/>
      <c r="BI507" s="359"/>
      <c r="BJ507" s="359"/>
      <c r="BK507" s="359"/>
      <c r="BL507" s="359"/>
      <c r="BM507" s="359"/>
      <c r="BN507" s="359"/>
      <c r="BO507" s="359"/>
      <c r="BP507" s="359"/>
      <c r="BQ507" s="359"/>
      <c r="BR507" s="359"/>
      <c r="BS507" s="360" t="n">
        <v>10</v>
      </c>
      <c r="BT507" s="360"/>
      <c r="BU507" s="360"/>
      <c r="BV507" s="360"/>
      <c r="BW507" s="360"/>
      <c r="BX507" s="360"/>
      <c r="BY507" s="360"/>
      <c r="BZ507" s="360"/>
      <c r="CA507" s="360"/>
      <c r="CB507" s="360"/>
      <c r="CC507" s="360"/>
      <c r="CD507" s="360"/>
      <c r="CE507" s="360"/>
      <c r="CF507" s="360"/>
      <c r="CG507" s="360"/>
      <c r="CH507" s="360"/>
      <c r="CI507" s="361" t="n">
        <f aca="false">10*40000</f>
        <v>400000</v>
      </c>
      <c r="CJ507" s="361"/>
      <c r="CK507" s="361"/>
      <c r="CL507" s="361"/>
      <c r="CM507" s="361"/>
      <c r="CN507" s="361"/>
      <c r="CO507" s="361"/>
      <c r="CP507" s="361"/>
      <c r="CQ507" s="361"/>
      <c r="CR507" s="361"/>
      <c r="CS507" s="361"/>
      <c r="CT507" s="361"/>
      <c r="CU507" s="361"/>
      <c r="CV507" s="361"/>
      <c r="CW507" s="361"/>
      <c r="CX507" s="361"/>
      <c r="CY507" s="361"/>
      <c r="CZ507" s="361"/>
    </row>
    <row r="508" s="362" customFormat="true" ht="15" hidden="false" customHeight="true" outlineLevel="0" collapsed="false">
      <c r="A508" s="358" t="s">
        <v>159</v>
      </c>
      <c r="B508" s="358"/>
      <c r="C508" s="358"/>
      <c r="D508" s="358"/>
      <c r="E508" s="358"/>
      <c r="F508" s="358"/>
      <c r="G508" s="358"/>
      <c r="H508" s="359" t="s">
        <v>643</v>
      </c>
      <c r="I508" s="359"/>
      <c r="J508" s="359"/>
      <c r="K508" s="359"/>
      <c r="L508" s="359"/>
      <c r="M508" s="359"/>
      <c r="N508" s="359"/>
      <c r="O508" s="359"/>
      <c r="P508" s="359"/>
      <c r="Q508" s="359"/>
      <c r="R508" s="359"/>
      <c r="S508" s="359"/>
      <c r="T508" s="359"/>
      <c r="U508" s="359"/>
      <c r="V508" s="359"/>
      <c r="W508" s="359"/>
      <c r="X508" s="359"/>
      <c r="Y508" s="359"/>
      <c r="Z508" s="359"/>
      <c r="AA508" s="359"/>
      <c r="AB508" s="359"/>
      <c r="AC508" s="359"/>
      <c r="AD508" s="359"/>
      <c r="AE508" s="359"/>
      <c r="AF508" s="359"/>
      <c r="AG508" s="359"/>
      <c r="AH508" s="359"/>
      <c r="AI508" s="359"/>
      <c r="AJ508" s="359"/>
      <c r="AK508" s="359"/>
      <c r="AL508" s="359"/>
      <c r="AM508" s="359"/>
      <c r="AN508" s="359"/>
      <c r="AO508" s="359"/>
      <c r="AP508" s="359"/>
      <c r="AQ508" s="359"/>
      <c r="AR508" s="359"/>
      <c r="AS508" s="359"/>
      <c r="AT508" s="359"/>
      <c r="AU508" s="359"/>
      <c r="AV508" s="359"/>
      <c r="AW508" s="359"/>
      <c r="AX508" s="359"/>
      <c r="AY508" s="359"/>
      <c r="AZ508" s="359"/>
      <c r="BA508" s="359"/>
      <c r="BB508" s="359"/>
      <c r="BC508" s="359"/>
      <c r="BD508" s="359"/>
      <c r="BE508" s="359"/>
      <c r="BF508" s="359"/>
      <c r="BG508" s="359"/>
      <c r="BH508" s="359"/>
      <c r="BI508" s="359"/>
      <c r="BJ508" s="359"/>
      <c r="BK508" s="359"/>
      <c r="BL508" s="359"/>
      <c r="BM508" s="359"/>
      <c r="BN508" s="359"/>
      <c r="BO508" s="359"/>
      <c r="BP508" s="359"/>
      <c r="BQ508" s="359"/>
      <c r="BR508" s="359"/>
      <c r="BS508" s="360" t="n">
        <v>1</v>
      </c>
      <c r="BT508" s="360"/>
      <c r="BU508" s="360"/>
      <c r="BV508" s="360"/>
      <c r="BW508" s="360"/>
      <c r="BX508" s="360"/>
      <c r="BY508" s="360"/>
      <c r="BZ508" s="360"/>
      <c r="CA508" s="360"/>
      <c r="CB508" s="360"/>
      <c r="CC508" s="360"/>
      <c r="CD508" s="360"/>
      <c r="CE508" s="360"/>
      <c r="CF508" s="360"/>
      <c r="CG508" s="360"/>
      <c r="CH508" s="360"/>
      <c r="CI508" s="361" t="n">
        <f aca="false">1*18000</f>
        <v>18000</v>
      </c>
      <c r="CJ508" s="361"/>
      <c r="CK508" s="361"/>
      <c r="CL508" s="361"/>
      <c r="CM508" s="361"/>
      <c r="CN508" s="361"/>
      <c r="CO508" s="361"/>
      <c r="CP508" s="361"/>
      <c r="CQ508" s="361"/>
      <c r="CR508" s="361"/>
      <c r="CS508" s="361"/>
      <c r="CT508" s="361"/>
      <c r="CU508" s="361"/>
      <c r="CV508" s="361"/>
      <c r="CW508" s="361"/>
      <c r="CX508" s="361"/>
      <c r="CY508" s="361"/>
      <c r="CZ508" s="361"/>
    </row>
    <row r="509" s="362" customFormat="true" ht="15" hidden="false" customHeight="true" outlineLevel="0" collapsed="false">
      <c r="A509" s="358" t="s">
        <v>160</v>
      </c>
      <c r="B509" s="358"/>
      <c r="C509" s="358"/>
      <c r="D509" s="358"/>
      <c r="E509" s="358"/>
      <c r="F509" s="358"/>
      <c r="G509" s="358"/>
      <c r="H509" s="359" t="s">
        <v>644</v>
      </c>
      <c r="I509" s="359"/>
      <c r="J509" s="359"/>
      <c r="K509" s="359"/>
      <c r="L509" s="359"/>
      <c r="M509" s="359"/>
      <c r="N509" s="359"/>
      <c r="O509" s="359"/>
      <c r="P509" s="359"/>
      <c r="Q509" s="359"/>
      <c r="R509" s="359"/>
      <c r="S509" s="359"/>
      <c r="T509" s="359"/>
      <c r="U509" s="359"/>
      <c r="V509" s="359"/>
      <c r="W509" s="359"/>
      <c r="X509" s="359"/>
      <c r="Y509" s="359"/>
      <c r="Z509" s="359"/>
      <c r="AA509" s="359"/>
      <c r="AB509" s="359"/>
      <c r="AC509" s="359"/>
      <c r="AD509" s="359"/>
      <c r="AE509" s="359"/>
      <c r="AF509" s="359"/>
      <c r="AG509" s="359"/>
      <c r="AH509" s="359"/>
      <c r="AI509" s="359"/>
      <c r="AJ509" s="359"/>
      <c r="AK509" s="359"/>
      <c r="AL509" s="359"/>
      <c r="AM509" s="359"/>
      <c r="AN509" s="359"/>
      <c r="AO509" s="359"/>
      <c r="AP509" s="359"/>
      <c r="AQ509" s="359"/>
      <c r="AR509" s="359"/>
      <c r="AS509" s="359"/>
      <c r="AT509" s="359"/>
      <c r="AU509" s="359"/>
      <c r="AV509" s="359"/>
      <c r="AW509" s="359"/>
      <c r="AX509" s="359"/>
      <c r="AY509" s="359"/>
      <c r="AZ509" s="359"/>
      <c r="BA509" s="359"/>
      <c r="BB509" s="359"/>
      <c r="BC509" s="359"/>
      <c r="BD509" s="359"/>
      <c r="BE509" s="359"/>
      <c r="BF509" s="359"/>
      <c r="BG509" s="359"/>
      <c r="BH509" s="359"/>
      <c r="BI509" s="359"/>
      <c r="BJ509" s="359"/>
      <c r="BK509" s="359"/>
      <c r="BL509" s="359"/>
      <c r="BM509" s="359"/>
      <c r="BN509" s="359"/>
      <c r="BO509" s="359"/>
      <c r="BP509" s="359"/>
      <c r="BQ509" s="359"/>
      <c r="BR509" s="359"/>
      <c r="BS509" s="360" t="n">
        <v>1</v>
      </c>
      <c r="BT509" s="360"/>
      <c r="BU509" s="360"/>
      <c r="BV509" s="360"/>
      <c r="BW509" s="360"/>
      <c r="BX509" s="360"/>
      <c r="BY509" s="360"/>
      <c r="BZ509" s="360"/>
      <c r="CA509" s="360"/>
      <c r="CB509" s="360"/>
      <c r="CC509" s="360"/>
      <c r="CD509" s="360"/>
      <c r="CE509" s="360"/>
      <c r="CF509" s="360"/>
      <c r="CG509" s="360"/>
      <c r="CH509" s="360"/>
      <c r="CI509" s="361" t="n">
        <f aca="false">1*15000</f>
        <v>15000</v>
      </c>
      <c r="CJ509" s="361"/>
      <c r="CK509" s="361"/>
      <c r="CL509" s="361"/>
      <c r="CM509" s="361"/>
      <c r="CN509" s="361"/>
      <c r="CO509" s="361"/>
      <c r="CP509" s="361"/>
      <c r="CQ509" s="361"/>
      <c r="CR509" s="361"/>
      <c r="CS509" s="361"/>
      <c r="CT509" s="361"/>
      <c r="CU509" s="361"/>
      <c r="CV509" s="361"/>
      <c r="CW509" s="361"/>
      <c r="CX509" s="361"/>
      <c r="CY509" s="361"/>
      <c r="CZ509" s="361"/>
    </row>
    <row r="510" s="362" customFormat="true" ht="15" hidden="false" customHeight="true" outlineLevel="0" collapsed="false">
      <c r="A510" s="358" t="s">
        <v>161</v>
      </c>
      <c r="B510" s="358"/>
      <c r="C510" s="358"/>
      <c r="D510" s="358"/>
      <c r="E510" s="358"/>
      <c r="F510" s="358"/>
      <c r="G510" s="358"/>
      <c r="H510" s="359" t="s">
        <v>645</v>
      </c>
      <c r="I510" s="359"/>
      <c r="J510" s="359"/>
      <c r="K510" s="359"/>
      <c r="L510" s="359"/>
      <c r="M510" s="359"/>
      <c r="N510" s="359"/>
      <c r="O510" s="359"/>
      <c r="P510" s="359"/>
      <c r="Q510" s="359"/>
      <c r="R510" s="359"/>
      <c r="S510" s="359"/>
      <c r="T510" s="359"/>
      <c r="U510" s="359"/>
      <c r="V510" s="359"/>
      <c r="W510" s="359"/>
      <c r="X510" s="359"/>
      <c r="Y510" s="359"/>
      <c r="Z510" s="359"/>
      <c r="AA510" s="359"/>
      <c r="AB510" s="359"/>
      <c r="AC510" s="359"/>
      <c r="AD510" s="359"/>
      <c r="AE510" s="359"/>
      <c r="AF510" s="359"/>
      <c r="AG510" s="359"/>
      <c r="AH510" s="359"/>
      <c r="AI510" s="359"/>
      <c r="AJ510" s="359"/>
      <c r="AK510" s="359"/>
      <c r="AL510" s="359"/>
      <c r="AM510" s="359"/>
      <c r="AN510" s="359"/>
      <c r="AO510" s="359"/>
      <c r="AP510" s="359"/>
      <c r="AQ510" s="359"/>
      <c r="AR510" s="359"/>
      <c r="AS510" s="359"/>
      <c r="AT510" s="359"/>
      <c r="AU510" s="359"/>
      <c r="AV510" s="359"/>
      <c r="AW510" s="359"/>
      <c r="AX510" s="359"/>
      <c r="AY510" s="359"/>
      <c r="AZ510" s="359"/>
      <c r="BA510" s="359"/>
      <c r="BB510" s="359"/>
      <c r="BC510" s="359"/>
      <c r="BD510" s="359"/>
      <c r="BE510" s="359"/>
      <c r="BF510" s="359"/>
      <c r="BG510" s="359"/>
      <c r="BH510" s="359"/>
      <c r="BI510" s="359"/>
      <c r="BJ510" s="359"/>
      <c r="BK510" s="359"/>
      <c r="BL510" s="359"/>
      <c r="BM510" s="359"/>
      <c r="BN510" s="359"/>
      <c r="BO510" s="359"/>
      <c r="BP510" s="359"/>
      <c r="BQ510" s="359"/>
      <c r="BR510" s="359"/>
      <c r="BS510" s="360" t="n">
        <v>3</v>
      </c>
      <c r="BT510" s="360"/>
      <c r="BU510" s="360"/>
      <c r="BV510" s="360"/>
      <c r="BW510" s="360"/>
      <c r="BX510" s="360"/>
      <c r="BY510" s="360"/>
      <c r="BZ510" s="360"/>
      <c r="CA510" s="360"/>
      <c r="CB510" s="360"/>
      <c r="CC510" s="360"/>
      <c r="CD510" s="360"/>
      <c r="CE510" s="360"/>
      <c r="CF510" s="360"/>
      <c r="CG510" s="360"/>
      <c r="CH510" s="360"/>
      <c r="CI510" s="361" t="n">
        <f aca="false">3*5000</f>
        <v>15000</v>
      </c>
      <c r="CJ510" s="361"/>
      <c r="CK510" s="361"/>
      <c r="CL510" s="361"/>
      <c r="CM510" s="361"/>
      <c r="CN510" s="361"/>
      <c r="CO510" s="361"/>
      <c r="CP510" s="361"/>
      <c r="CQ510" s="361"/>
      <c r="CR510" s="361"/>
      <c r="CS510" s="361"/>
      <c r="CT510" s="361"/>
      <c r="CU510" s="361"/>
      <c r="CV510" s="361"/>
      <c r="CW510" s="361"/>
      <c r="CX510" s="361"/>
      <c r="CY510" s="361"/>
      <c r="CZ510" s="361"/>
    </row>
    <row r="511" s="362" customFormat="true" ht="15" hidden="false" customHeight="true" outlineLevel="0" collapsed="false">
      <c r="A511" s="358" t="s">
        <v>162</v>
      </c>
      <c r="B511" s="358"/>
      <c r="C511" s="358"/>
      <c r="D511" s="358"/>
      <c r="E511" s="358"/>
      <c r="F511" s="358"/>
      <c r="G511" s="358"/>
      <c r="H511" s="359" t="s">
        <v>646</v>
      </c>
      <c r="I511" s="359"/>
      <c r="J511" s="359"/>
      <c r="K511" s="359"/>
      <c r="L511" s="359"/>
      <c r="M511" s="359"/>
      <c r="N511" s="359"/>
      <c r="O511" s="359"/>
      <c r="P511" s="359"/>
      <c r="Q511" s="359"/>
      <c r="R511" s="359"/>
      <c r="S511" s="359"/>
      <c r="T511" s="359"/>
      <c r="U511" s="359"/>
      <c r="V511" s="359"/>
      <c r="W511" s="359"/>
      <c r="X511" s="359"/>
      <c r="Y511" s="359"/>
      <c r="Z511" s="359"/>
      <c r="AA511" s="359"/>
      <c r="AB511" s="359"/>
      <c r="AC511" s="359"/>
      <c r="AD511" s="359"/>
      <c r="AE511" s="359"/>
      <c r="AF511" s="359"/>
      <c r="AG511" s="359"/>
      <c r="AH511" s="359"/>
      <c r="AI511" s="359"/>
      <c r="AJ511" s="359"/>
      <c r="AK511" s="359"/>
      <c r="AL511" s="359"/>
      <c r="AM511" s="359"/>
      <c r="AN511" s="359"/>
      <c r="AO511" s="359"/>
      <c r="AP511" s="359"/>
      <c r="AQ511" s="359"/>
      <c r="AR511" s="359"/>
      <c r="AS511" s="359"/>
      <c r="AT511" s="359"/>
      <c r="AU511" s="359"/>
      <c r="AV511" s="359"/>
      <c r="AW511" s="359"/>
      <c r="AX511" s="359"/>
      <c r="AY511" s="359"/>
      <c r="AZ511" s="359"/>
      <c r="BA511" s="359"/>
      <c r="BB511" s="359"/>
      <c r="BC511" s="359"/>
      <c r="BD511" s="359"/>
      <c r="BE511" s="359"/>
      <c r="BF511" s="359"/>
      <c r="BG511" s="359"/>
      <c r="BH511" s="359"/>
      <c r="BI511" s="359"/>
      <c r="BJ511" s="359"/>
      <c r="BK511" s="359"/>
      <c r="BL511" s="359"/>
      <c r="BM511" s="359"/>
      <c r="BN511" s="359"/>
      <c r="BO511" s="359"/>
      <c r="BP511" s="359"/>
      <c r="BQ511" s="359"/>
      <c r="BR511" s="359"/>
      <c r="BS511" s="360" t="n">
        <v>4</v>
      </c>
      <c r="BT511" s="360"/>
      <c r="BU511" s="360"/>
      <c r="BV511" s="360"/>
      <c r="BW511" s="360"/>
      <c r="BX511" s="360"/>
      <c r="BY511" s="360"/>
      <c r="BZ511" s="360"/>
      <c r="CA511" s="360"/>
      <c r="CB511" s="360"/>
      <c r="CC511" s="360"/>
      <c r="CD511" s="360"/>
      <c r="CE511" s="360"/>
      <c r="CF511" s="360"/>
      <c r="CG511" s="360"/>
      <c r="CH511" s="360"/>
      <c r="CI511" s="361" t="n">
        <f aca="false">4*3000</f>
        <v>12000</v>
      </c>
      <c r="CJ511" s="361"/>
      <c r="CK511" s="361"/>
      <c r="CL511" s="361"/>
      <c r="CM511" s="361"/>
      <c r="CN511" s="361"/>
      <c r="CO511" s="361"/>
      <c r="CP511" s="361"/>
      <c r="CQ511" s="361"/>
      <c r="CR511" s="361"/>
      <c r="CS511" s="361"/>
      <c r="CT511" s="361"/>
      <c r="CU511" s="361"/>
      <c r="CV511" s="361"/>
      <c r="CW511" s="361"/>
      <c r="CX511" s="361"/>
      <c r="CY511" s="361"/>
      <c r="CZ511" s="361"/>
    </row>
    <row r="512" s="362" customFormat="true" ht="15" hidden="false" customHeight="true" outlineLevel="0" collapsed="false">
      <c r="A512" s="358" t="s">
        <v>604</v>
      </c>
      <c r="B512" s="358"/>
      <c r="C512" s="358"/>
      <c r="D512" s="358"/>
      <c r="E512" s="358"/>
      <c r="F512" s="358"/>
      <c r="G512" s="358"/>
      <c r="H512" s="359" t="s">
        <v>647</v>
      </c>
      <c r="I512" s="359"/>
      <c r="J512" s="359"/>
      <c r="K512" s="359"/>
      <c r="L512" s="359"/>
      <c r="M512" s="359"/>
      <c r="N512" s="359"/>
      <c r="O512" s="359"/>
      <c r="P512" s="359"/>
      <c r="Q512" s="359"/>
      <c r="R512" s="359"/>
      <c r="S512" s="359"/>
      <c r="T512" s="359"/>
      <c r="U512" s="359"/>
      <c r="V512" s="359"/>
      <c r="W512" s="359"/>
      <c r="X512" s="359"/>
      <c r="Y512" s="359"/>
      <c r="Z512" s="359"/>
      <c r="AA512" s="359"/>
      <c r="AB512" s="359"/>
      <c r="AC512" s="359"/>
      <c r="AD512" s="359"/>
      <c r="AE512" s="359"/>
      <c r="AF512" s="359"/>
      <c r="AG512" s="359"/>
      <c r="AH512" s="359"/>
      <c r="AI512" s="359"/>
      <c r="AJ512" s="359"/>
      <c r="AK512" s="359"/>
      <c r="AL512" s="359"/>
      <c r="AM512" s="359"/>
      <c r="AN512" s="359"/>
      <c r="AO512" s="359"/>
      <c r="AP512" s="359"/>
      <c r="AQ512" s="359"/>
      <c r="AR512" s="359"/>
      <c r="AS512" s="359"/>
      <c r="AT512" s="359"/>
      <c r="AU512" s="359"/>
      <c r="AV512" s="359"/>
      <c r="AW512" s="359"/>
      <c r="AX512" s="359"/>
      <c r="AY512" s="359"/>
      <c r="AZ512" s="359"/>
      <c r="BA512" s="359"/>
      <c r="BB512" s="359"/>
      <c r="BC512" s="359"/>
      <c r="BD512" s="359"/>
      <c r="BE512" s="359"/>
      <c r="BF512" s="359"/>
      <c r="BG512" s="359"/>
      <c r="BH512" s="359"/>
      <c r="BI512" s="359"/>
      <c r="BJ512" s="359"/>
      <c r="BK512" s="359"/>
      <c r="BL512" s="359"/>
      <c r="BM512" s="359"/>
      <c r="BN512" s="359"/>
      <c r="BO512" s="359"/>
      <c r="BP512" s="359"/>
      <c r="BQ512" s="359"/>
      <c r="BR512" s="359"/>
      <c r="BS512" s="360" t="n">
        <v>12</v>
      </c>
      <c r="BT512" s="360"/>
      <c r="BU512" s="360"/>
      <c r="BV512" s="360"/>
      <c r="BW512" s="360"/>
      <c r="BX512" s="360"/>
      <c r="BY512" s="360"/>
      <c r="BZ512" s="360"/>
      <c r="CA512" s="360"/>
      <c r="CB512" s="360"/>
      <c r="CC512" s="360"/>
      <c r="CD512" s="360"/>
      <c r="CE512" s="360"/>
      <c r="CF512" s="360"/>
      <c r="CG512" s="360"/>
      <c r="CH512" s="360"/>
      <c r="CI512" s="361" t="n">
        <f aca="false">12*3500</f>
        <v>42000</v>
      </c>
      <c r="CJ512" s="361"/>
      <c r="CK512" s="361"/>
      <c r="CL512" s="361"/>
      <c r="CM512" s="361"/>
      <c r="CN512" s="361"/>
      <c r="CO512" s="361"/>
      <c r="CP512" s="361"/>
      <c r="CQ512" s="361"/>
      <c r="CR512" s="361"/>
      <c r="CS512" s="361"/>
      <c r="CT512" s="361"/>
      <c r="CU512" s="361"/>
      <c r="CV512" s="361"/>
      <c r="CW512" s="361"/>
      <c r="CX512" s="361"/>
      <c r="CY512" s="361"/>
      <c r="CZ512" s="361"/>
    </row>
    <row r="513" s="362" customFormat="true" ht="15" hidden="false" customHeight="true" outlineLevel="0" collapsed="false">
      <c r="A513" s="358" t="s">
        <v>606</v>
      </c>
      <c r="B513" s="358"/>
      <c r="C513" s="358"/>
      <c r="D513" s="358"/>
      <c r="E513" s="358"/>
      <c r="F513" s="358"/>
      <c r="G513" s="358"/>
      <c r="H513" s="359" t="s">
        <v>648</v>
      </c>
      <c r="I513" s="359"/>
      <c r="J513" s="359"/>
      <c r="K513" s="359"/>
      <c r="L513" s="359"/>
      <c r="M513" s="359"/>
      <c r="N513" s="359"/>
      <c r="O513" s="359"/>
      <c r="P513" s="359"/>
      <c r="Q513" s="359"/>
      <c r="R513" s="359"/>
      <c r="S513" s="359"/>
      <c r="T513" s="359"/>
      <c r="U513" s="359"/>
      <c r="V513" s="359"/>
      <c r="W513" s="359"/>
      <c r="X513" s="359"/>
      <c r="Y513" s="359"/>
      <c r="Z513" s="359"/>
      <c r="AA513" s="359"/>
      <c r="AB513" s="359"/>
      <c r="AC513" s="359"/>
      <c r="AD513" s="359"/>
      <c r="AE513" s="359"/>
      <c r="AF513" s="359"/>
      <c r="AG513" s="359"/>
      <c r="AH513" s="359"/>
      <c r="AI513" s="359"/>
      <c r="AJ513" s="359"/>
      <c r="AK513" s="359"/>
      <c r="AL513" s="359"/>
      <c r="AM513" s="359"/>
      <c r="AN513" s="359"/>
      <c r="AO513" s="359"/>
      <c r="AP513" s="359"/>
      <c r="AQ513" s="359"/>
      <c r="AR513" s="359"/>
      <c r="AS513" s="359"/>
      <c r="AT513" s="359"/>
      <c r="AU513" s="359"/>
      <c r="AV513" s="359"/>
      <c r="AW513" s="359"/>
      <c r="AX513" s="359"/>
      <c r="AY513" s="359"/>
      <c r="AZ513" s="359"/>
      <c r="BA513" s="359"/>
      <c r="BB513" s="359"/>
      <c r="BC513" s="359"/>
      <c r="BD513" s="359"/>
      <c r="BE513" s="359"/>
      <c r="BF513" s="359"/>
      <c r="BG513" s="359"/>
      <c r="BH513" s="359"/>
      <c r="BI513" s="359"/>
      <c r="BJ513" s="359"/>
      <c r="BK513" s="359"/>
      <c r="BL513" s="359"/>
      <c r="BM513" s="359"/>
      <c r="BN513" s="359"/>
      <c r="BO513" s="359"/>
      <c r="BP513" s="359"/>
      <c r="BQ513" s="359"/>
      <c r="BR513" s="359"/>
      <c r="BS513" s="360" t="n">
        <v>1</v>
      </c>
      <c r="BT513" s="360"/>
      <c r="BU513" s="360"/>
      <c r="BV513" s="360"/>
      <c r="BW513" s="360"/>
      <c r="BX513" s="360"/>
      <c r="BY513" s="360"/>
      <c r="BZ513" s="360"/>
      <c r="CA513" s="360"/>
      <c r="CB513" s="360"/>
      <c r="CC513" s="360"/>
      <c r="CD513" s="360"/>
      <c r="CE513" s="360"/>
      <c r="CF513" s="360"/>
      <c r="CG513" s="360"/>
      <c r="CH513" s="360"/>
      <c r="CI513" s="361" t="n">
        <f aca="false">1*45000</f>
        <v>45000</v>
      </c>
      <c r="CJ513" s="361"/>
      <c r="CK513" s="361"/>
      <c r="CL513" s="361"/>
      <c r="CM513" s="361"/>
      <c r="CN513" s="361"/>
      <c r="CO513" s="361"/>
      <c r="CP513" s="361"/>
      <c r="CQ513" s="361"/>
      <c r="CR513" s="361"/>
      <c r="CS513" s="361"/>
      <c r="CT513" s="361"/>
      <c r="CU513" s="361"/>
      <c r="CV513" s="361"/>
      <c r="CW513" s="361"/>
      <c r="CX513" s="361"/>
      <c r="CY513" s="361"/>
      <c r="CZ513" s="361"/>
    </row>
    <row r="514" s="362" customFormat="true" ht="15" hidden="false" customHeight="true" outlineLevel="0" collapsed="false">
      <c r="A514" s="358" t="s">
        <v>608</v>
      </c>
      <c r="B514" s="358"/>
      <c r="C514" s="358"/>
      <c r="D514" s="358"/>
      <c r="E514" s="358"/>
      <c r="F514" s="358"/>
      <c r="G514" s="358"/>
      <c r="H514" s="359" t="s">
        <v>649</v>
      </c>
      <c r="I514" s="359"/>
      <c r="J514" s="359"/>
      <c r="K514" s="359"/>
      <c r="L514" s="359"/>
      <c r="M514" s="359"/>
      <c r="N514" s="359"/>
      <c r="O514" s="359"/>
      <c r="P514" s="359"/>
      <c r="Q514" s="359"/>
      <c r="R514" s="359"/>
      <c r="S514" s="359"/>
      <c r="T514" s="359"/>
      <c r="U514" s="359"/>
      <c r="V514" s="359"/>
      <c r="W514" s="359"/>
      <c r="X514" s="359"/>
      <c r="Y514" s="359"/>
      <c r="Z514" s="359"/>
      <c r="AA514" s="359"/>
      <c r="AB514" s="359"/>
      <c r="AC514" s="359"/>
      <c r="AD514" s="359"/>
      <c r="AE514" s="359"/>
      <c r="AF514" s="359"/>
      <c r="AG514" s="359"/>
      <c r="AH514" s="359"/>
      <c r="AI514" s="359"/>
      <c r="AJ514" s="359"/>
      <c r="AK514" s="359"/>
      <c r="AL514" s="359"/>
      <c r="AM514" s="359"/>
      <c r="AN514" s="359"/>
      <c r="AO514" s="359"/>
      <c r="AP514" s="359"/>
      <c r="AQ514" s="359"/>
      <c r="AR514" s="359"/>
      <c r="AS514" s="359"/>
      <c r="AT514" s="359"/>
      <c r="AU514" s="359"/>
      <c r="AV514" s="359"/>
      <c r="AW514" s="359"/>
      <c r="AX514" s="359"/>
      <c r="AY514" s="359"/>
      <c r="AZ514" s="359"/>
      <c r="BA514" s="359"/>
      <c r="BB514" s="359"/>
      <c r="BC514" s="359"/>
      <c r="BD514" s="359"/>
      <c r="BE514" s="359"/>
      <c r="BF514" s="359"/>
      <c r="BG514" s="359"/>
      <c r="BH514" s="359"/>
      <c r="BI514" s="359"/>
      <c r="BJ514" s="359"/>
      <c r="BK514" s="359"/>
      <c r="BL514" s="359"/>
      <c r="BM514" s="359"/>
      <c r="BN514" s="359"/>
      <c r="BO514" s="359"/>
      <c r="BP514" s="359"/>
      <c r="BQ514" s="359"/>
      <c r="BR514" s="359"/>
      <c r="BS514" s="360" t="n">
        <v>1</v>
      </c>
      <c r="BT514" s="360"/>
      <c r="BU514" s="360"/>
      <c r="BV514" s="360"/>
      <c r="BW514" s="360"/>
      <c r="BX514" s="360"/>
      <c r="BY514" s="360"/>
      <c r="BZ514" s="360"/>
      <c r="CA514" s="360"/>
      <c r="CB514" s="360"/>
      <c r="CC514" s="360"/>
      <c r="CD514" s="360"/>
      <c r="CE514" s="360"/>
      <c r="CF514" s="360"/>
      <c r="CG514" s="360"/>
      <c r="CH514" s="360"/>
      <c r="CI514" s="361" t="n">
        <f aca="false">1*7500</f>
        <v>7500</v>
      </c>
      <c r="CJ514" s="361"/>
      <c r="CK514" s="361"/>
      <c r="CL514" s="361"/>
      <c r="CM514" s="361"/>
      <c r="CN514" s="361"/>
      <c r="CO514" s="361"/>
      <c r="CP514" s="361"/>
      <c r="CQ514" s="361"/>
      <c r="CR514" s="361"/>
      <c r="CS514" s="361"/>
      <c r="CT514" s="361"/>
      <c r="CU514" s="361"/>
      <c r="CV514" s="361"/>
      <c r="CW514" s="361"/>
      <c r="CX514" s="361"/>
      <c r="CY514" s="361"/>
      <c r="CZ514" s="361"/>
    </row>
    <row r="515" s="362" customFormat="true" ht="15" hidden="false" customHeight="true" outlineLevel="0" collapsed="false">
      <c r="A515" s="358" t="s">
        <v>610</v>
      </c>
      <c r="B515" s="358"/>
      <c r="C515" s="358"/>
      <c r="D515" s="358"/>
      <c r="E515" s="358"/>
      <c r="F515" s="358"/>
      <c r="G515" s="358"/>
      <c r="H515" s="359" t="s">
        <v>650</v>
      </c>
      <c r="I515" s="359"/>
      <c r="J515" s="359"/>
      <c r="K515" s="359"/>
      <c r="L515" s="359"/>
      <c r="M515" s="359"/>
      <c r="N515" s="359"/>
      <c r="O515" s="359"/>
      <c r="P515" s="359"/>
      <c r="Q515" s="359"/>
      <c r="R515" s="359"/>
      <c r="S515" s="359"/>
      <c r="T515" s="359"/>
      <c r="U515" s="359"/>
      <c r="V515" s="359"/>
      <c r="W515" s="359"/>
      <c r="X515" s="359"/>
      <c r="Y515" s="359"/>
      <c r="Z515" s="359"/>
      <c r="AA515" s="359"/>
      <c r="AB515" s="359"/>
      <c r="AC515" s="359"/>
      <c r="AD515" s="359"/>
      <c r="AE515" s="359"/>
      <c r="AF515" s="359"/>
      <c r="AG515" s="359"/>
      <c r="AH515" s="359"/>
      <c r="AI515" s="359"/>
      <c r="AJ515" s="359"/>
      <c r="AK515" s="359"/>
      <c r="AL515" s="359"/>
      <c r="AM515" s="359"/>
      <c r="AN515" s="359"/>
      <c r="AO515" s="359"/>
      <c r="AP515" s="359"/>
      <c r="AQ515" s="359"/>
      <c r="AR515" s="359"/>
      <c r="AS515" s="359"/>
      <c r="AT515" s="359"/>
      <c r="AU515" s="359"/>
      <c r="AV515" s="359"/>
      <c r="AW515" s="359"/>
      <c r="AX515" s="359"/>
      <c r="AY515" s="359"/>
      <c r="AZ515" s="359"/>
      <c r="BA515" s="359"/>
      <c r="BB515" s="359"/>
      <c r="BC515" s="359"/>
      <c r="BD515" s="359"/>
      <c r="BE515" s="359"/>
      <c r="BF515" s="359"/>
      <c r="BG515" s="359"/>
      <c r="BH515" s="359"/>
      <c r="BI515" s="359"/>
      <c r="BJ515" s="359"/>
      <c r="BK515" s="359"/>
      <c r="BL515" s="359"/>
      <c r="BM515" s="359"/>
      <c r="BN515" s="359"/>
      <c r="BO515" s="359"/>
      <c r="BP515" s="359"/>
      <c r="BQ515" s="359"/>
      <c r="BR515" s="359"/>
      <c r="BS515" s="360" t="n">
        <v>1</v>
      </c>
      <c r="BT515" s="360"/>
      <c r="BU515" s="360"/>
      <c r="BV515" s="360"/>
      <c r="BW515" s="360"/>
      <c r="BX515" s="360"/>
      <c r="BY515" s="360"/>
      <c r="BZ515" s="360"/>
      <c r="CA515" s="360"/>
      <c r="CB515" s="360"/>
      <c r="CC515" s="360"/>
      <c r="CD515" s="360"/>
      <c r="CE515" s="360"/>
      <c r="CF515" s="360"/>
      <c r="CG515" s="360"/>
      <c r="CH515" s="360"/>
      <c r="CI515" s="361" t="n">
        <f aca="false">1*7000</f>
        <v>7000</v>
      </c>
      <c r="CJ515" s="361"/>
      <c r="CK515" s="361"/>
      <c r="CL515" s="361"/>
      <c r="CM515" s="361"/>
      <c r="CN515" s="361"/>
      <c r="CO515" s="361"/>
      <c r="CP515" s="361"/>
      <c r="CQ515" s="361"/>
      <c r="CR515" s="361"/>
      <c r="CS515" s="361"/>
      <c r="CT515" s="361"/>
      <c r="CU515" s="361"/>
      <c r="CV515" s="361"/>
      <c r="CW515" s="361"/>
      <c r="CX515" s="361"/>
      <c r="CY515" s="361"/>
      <c r="CZ515" s="361"/>
    </row>
    <row r="516" s="362" customFormat="true" ht="27" hidden="false" customHeight="true" outlineLevel="0" collapsed="false">
      <c r="A516" s="358" t="s">
        <v>612</v>
      </c>
      <c r="B516" s="358"/>
      <c r="C516" s="358"/>
      <c r="D516" s="358"/>
      <c r="E516" s="358"/>
      <c r="F516" s="358"/>
      <c r="G516" s="358"/>
      <c r="H516" s="359" t="s">
        <v>651</v>
      </c>
      <c r="I516" s="359"/>
      <c r="J516" s="359"/>
      <c r="K516" s="359"/>
      <c r="L516" s="359"/>
      <c r="M516" s="359"/>
      <c r="N516" s="359"/>
      <c r="O516" s="359"/>
      <c r="P516" s="359"/>
      <c r="Q516" s="359"/>
      <c r="R516" s="359"/>
      <c r="S516" s="359"/>
      <c r="T516" s="359"/>
      <c r="U516" s="359"/>
      <c r="V516" s="359"/>
      <c r="W516" s="359"/>
      <c r="X516" s="359"/>
      <c r="Y516" s="359"/>
      <c r="Z516" s="359"/>
      <c r="AA516" s="359"/>
      <c r="AB516" s="359"/>
      <c r="AC516" s="359"/>
      <c r="AD516" s="359"/>
      <c r="AE516" s="359"/>
      <c r="AF516" s="359"/>
      <c r="AG516" s="359"/>
      <c r="AH516" s="359"/>
      <c r="AI516" s="359"/>
      <c r="AJ516" s="359"/>
      <c r="AK516" s="359"/>
      <c r="AL516" s="359"/>
      <c r="AM516" s="359"/>
      <c r="AN516" s="359"/>
      <c r="AO516" s="359"/>
      <c r="AP516" s="359"/>
      <c r="AQ516" s="359"/>
      <c r="AR516" s="359"/>
      <c r="AS516" s="359"/>
      <c r="AT516" s="359"/>
      <c r="AU516" s="359"/>
      <c r="AV516" s="359"/>
      <c r="AW516" s="359"/>
      <c r="AX516" s="359"/>
      <c r="AY516" s="359"/>
      <c r="AZ516" s="359"/>
      <c r="BA516" s="359"/>
      <c r="BB516" s="359"/>
      <c r="BC516" s="359"/>
      <c r="BD516" s="359"/>
      <c r="BE516" s="359"/>
      <c r="BF516" s="359"/>
      <c r="BG516" s="359"/>
      <c r="BH516" s="359"/>
      <c r="BI516" s="359"/>
      <c r="BJ516" s="359"/>
      <c r="BK516" s="359"/>
      <c r="BL516" s="359"/>
      <c r="BM516" s="359"/>
      <c r="BN516" s="359"/>
      <c r="BO516" s="359"/>
      <c r="BP516" s="359"/>
      <c r="BQ516" s="359"/>
      <c r="BR516" s="359"/>
      <c r="BS516" s="360" t="n">
        <v>12</v>
      </c>
      <c r="BT516" s="360"/>
      <c r="BU516" s="360"/>
      <c r="BV516" s="360"/>
      <c r="BW516" s="360"/>
      <c r="BX516" s="360"/>
      <c r="BY516" s="360"/>
      <c r="BZ516" s="360"/>
      <c r="CA516" s="360"/>
      <c r="CB516" s="360"/>
      <c r="CC516" s="360"/>
      <c r="CD516" s="360"/>
      <c r="CE516" s="360"/>
      <c r="CF516" s="360"/>
      <c r="CG516" s="360"/>
      <c r="CH516" s="360"/>
      <c r="CI516" s="361" t="n">
        <f aca="false">12*5445</f>
        <v>65340</v>
      </c>
      <c r="CJ516" s="361"/>
      <c r="CK516" s="361"/>
      <c r="CL516" s="361"/>
      <c r="CM516" s="361"/>
      <c r="CN516" s="361"/>
      <c r="CO516" s="361"/>
      <c r="CP516" s="361"/>
      <c r="CQ516" s="361"/>
      <c r="CR516" s="361"/>
      <c r="CS516" s="361"/>
      <c r="CT516" s="361"/>
      <c r="CU516" s="361"/>
      <c r="CV516" s="361"/>
      <c r="CW516" s="361"/>
      <c r="CX516" s="361"/>
      <c r="CY516" s="361"/>
      <c r="CZ516" s="361"/>
    </row>
    <row r="517" s="362" customFormat="true" ht="23.25" hidden="false" customHeight="true" outlineLevel="0" collapsed="false">
      <c r="A517" s="358" t="s">
        <v>614</v>
      </c>
      <c r="B517" s="358"/>
      <c r="C517" s="358"/>
      <c r="D517" s="358"/>
      <c r="E517" s="358"/>
      <c r="F517" s="358"/>
      <c r="G517" s="358"/>
      <c r="H517" s="359" t="s">
        <v>652</v>
      </c>
      <c r="I517" s="359"/>
      <c r="J517" s="359"/>
      <c r="K517" s="359"/>
      <c r="L517" s="359"/>
      <c r="M517" s="359"/>
      <c r="N517" s="359"/>
      <c r="O517" s="359"/>
      <c r="P517" s="359"/>
      <c r="Q517" s="359"/>
      <c r="R517" s="359"/>
      <c r="S517" s="359"/>
      <c r="T517" s="359"/>
      <c r="U517" s="359"/>
      <c r="V517" s="359"/>
      <c r="W517" s="359"/>
      <c r="X517" s="359"/>
      <c r="Y517" s="359"/>
      <c r="Z517" s="359"/>
      <c r="AA517" s="359"/>
      <c r="AB517" s="359"/>
      <c r="AC517" s="359"/>
      <c r="AD517" s="359"/>
      <c r="AE517" s="359"/>
      <c r="AF517" s="359"/>
      <c r="AG517" s="359"/>
      <c r="AH517" s="359"/>
      <c r="AI517" s="359"/>
      <c r="AJ517" s="359"/>
      <c r="AK517" s="359"/>
      <c r="AL517" s="359"/>
      <c r="AM517" s="359"/>
      <c r="AN517" s="359"/>
      <c r="AO517" s="359"/>
      <c r="AP517" s="359"/>
      <c r="AQ517" s="359"/>
      <c r="AR517" s="359"/>
      <c r="AS517" s="359"/>
      <c r="AT517" s="359"/>
      <c r="AU517" s="359"/>
      <c r="AV517" s="359"/>
      <c r="AW517" s="359"/>
      <c r="AX517" s="359"/>
      <c r="AY517" s="359"/>
      <c r="AZ517" s="359"/>
      <c r="BA517" s="359"/>
      <c r="BB517" s="359"/>
      <c r="BC517" s="359"/>
      <c r="BD517" s="359"/>
      <c r="BE517" s="359"/>
      <c r="BF517" s="359"/>
      <c r="BG517" s="359"/>
      <c r="BH517" s="359"/>
      <c r="BI517" s="359"/>
      <c r="BJ517" s="359"/>
      <c r="BK517" s="359"/>
      <c r="BL517" s="359"/>
      <c r="BM517" s="359"/>
      <c r="BN517" s="359"/>
      <c r="BO517" s="359"/>
      <c r="BP517" s="359"/>
      <c r="BQ517" s="359"/>
      <c r="BR517" s="359"/>
      <c r="BS517" s="360" t="n">
        <v>1</v>
      </c>
      <c r="BT517" s="360"/>
      <c r="BU517" s="360"/>
      <c r="BV517" s="360"/>
      <c r="BW517" s="360"/>
      <c r="BX517" s="360"/>
      <c r="BY517" s="360"/>
      <c r="BZ517" s="360"/>
      <c r="CA517" s="360"/>
      <c r="CB517" s="360"/>
      <c r="CC517" s="360"/>
      <c r="CD517" s="360"/>
      <c r="CE517" s="360"/>
      <c r="CF517" s="360"/>
      <c r="CG517" s="360"/>
      <c r="CH517" s="360"/>
      <c r="CI517" s="361" t="n">
        <f aca="false">1*3500</f>
        <v>3500</v>
      </c>
      <c r="CJ517" s="361"/>
      <c r="CK517" s="361"/>
      <c r="CL517" s="361"/>
      <c r="CM517" s="361"/>
      <c r="CN517" s="361"/>
      <c r="CO517" s="361"/>
      <c r="CP517" s="361"/>
      <c r="CQ517" s="361"/>
      <c r="CR517" s="361"/>
      <c r="CS517" s="361"/>
      <c r="CT517" s="361"/>
      <c r="CU517" s="361"/>
      <c r="CV517" s="361"/>
      <c r="CW517" s="361"/>
      <c r="CX517" s="361"/>
      <c r="CY517" s="361"/>
      <c r="CZ517" s="361"/>
    </row>
    <row r="518" s="362" customFormat="true" ht="15" hidden="false" customHeight="true" outlineLevel="0" collapsed="false">
      <c r="A518" s="387" t="s">
        <v>516</v>
      </c>
      <c r="B518" s="387"/>
      <c r="C518" s="387"/>
      <c r="D518" s="387"/>
      <c r="E518" s="387"/>
      <c r="F518" s="387"/>
      <c r="G518" s="387"/>
      <c r="H518" s="387"/>
      <c r="I518" s="387"/>
      <c r="J518" s="387"/>
      <c r="K518" s="387"/>
      <c r="L518" s="387"/>
      <c r="M518" s="387"/>
      <c r="N518" s="387"/>
      <c r="O518" s="387"/>
      <c r="P518" s="387"/>
      <c r="Q518" s="387"/>
      <c r="R518" s="387"/>
      <c r="S518" s="387"/>
      <c r="T518" s="387"/>
      <c r="U518" s="387"/>
      <c r="V518" s="387"/>
      <c r="W518" s="387"/>
      <c r="X518" s="387"/>
      <c r="Y518" s="387"/>
      <c r="Z518" s="387"/>
      <c r="AA518" s="387"/>
      <c r="AB518" s="387"/>
      <c r="AC518" s="387"/>
      <c r="AD518" s="387"/>
      <c r="AE518" s="387"/>
      <c r="AF518" s="387"/>
      <c r="AG518" s="387"/>
      <c r="AH518" s="387"/>
      <c r="AI518" s="387"/>
      <c r="AJ518" s="387"/>
      <c r="AK518" s="387"/>
      <c r="AL518" s="387"/>
      <c r="AM518" s="387"/>
      <c r="AN518" s="387"/>
      <c r="AO518" s="387"/>
      <c r="AP518" s="387"/>
      <c r="AQ518" s="387"/>
      <c r="AR518" s="387"/>
      <c r="AS518" s="387"/>
      <c r="AT518" s="387"/>
      <c r="AU518" s="387"/>
      <c r="AV518" s="387"/>
      <c r="AW518" s="387"/>
      <c r="AX518" s="387"/>
      <c r="AY518" s="387"/>
      <c r="AZ518" s="387"/>
      <c r="BA518" s="387"/>
      <c r="BB518" s="387"/>
      <c r="BC518" s="387"/>
      <c r="BD518" s="387"/>
      <c r="BE518" s="387"/>
      <c r="BF518" s="387"/>
      <c r="BG518" s="387"/>
      <c r="BH518" s="387"/>
      <c r="BI518" s="387"/>
      <c r="BJ518" s="387"/>
      <c r="BK518" s="387"/>
      <c r="BL518" s="387"/>
      <c r="BM518" s="387"/>
      <c r="BN518" s="387"/>
      <c r="BO518" s="387"/>
      <c r="BP518" s="387"/>
      <c r="BQ518" s="387"/>
      <c r="BR518" s="387"/>
      <c r="BS518" s="365" t="s">
        <v>164</v>
      </c>
      <c r="BT518" s="365"/>
      <c r="BU518" s="365"/>
      <c r="BV518" s="365"/>
      <c r="BW518" s="365"/>
      <c r="BX518" s="365"/>
      <c r="BY518" s="365"/>
      <c r="BZ518" s="365"/>
      <c r="CA518" s="365"/>
      <c r="CB518" s="365"/>
      <c r="CC518" s="365"/>
      <c r="CD518" s="365"/>
      <c r="CE518" s="365"/>
      <c r="CF518" s="365"/>
      <c r="CG518" s="365"/>
      <c r="CH518" s="365"/>
      <c r="CI518" s="366" t="n">
        <f aca="false">SUM(CI503:CZ517)</f>
        <v>1173140</v>
      </c>
      <c r="CJ518" s="366"/>
      <c r="CK518" s="366"/>
      <c r="CL518" s="366"/>
      <c r="CM518" s="366"/>
      <c r="CN518" s="366"/>
      <c r="CO518" s="366"/>
      <c r="CP518" s="366"/>
      <c r="CQ518" s="366"/>
      <c r="CR518" s="366"/>
      <c r="CS518" s="366"/>
      <c r="CT518" s="366"/>
      <c r="CU518" s="366"/>
      <c r="CV518" s="366"/>
      <c r="CW518" s="366"/>
      <c r="CX518" s="366"/>
      <c r="CY518" s="366"/>
      <c r="CZ518" s="366"/>
    </row>
    <row r="519" s="362" customFormat="true" ht="15" hidden="false" customHeight="true" outlineLevel="0" collapsed="false">
      <c r="A519" s="387" t="s">
        <v>350</v>
      </c>
      <c r="B519" s="387"/>
      <c r="C519" s="387"/>
      <c r="D519" s="387"/>
      <c r="E519" s="387"/>
      <c r="F519" s="387"/>
      <c r="G519" s="387"/>
      <c r="H519" s="387"/>
      <c r="I519" s="387"/>
      <c r="J519" s="387"/>
      <c r="K519" s="387"/>
      <c r="L519" s="387"/>
      <c r="M519" s="387"/>
      <c r="N519" s="387"/>
      <c r="O519" s="387"/>
      <c r="P519" s="387"/>
      <c r="Q519" s="387"/>
      <c r="R519" s="387"/>
      <c r="S519" s="387"/>
      <c r="T519" s="387"/>
      <c r="U519" s="387"/>
      <c r="V519" s="387"/>
      <c r="W519" s="387"/>
      <c r="X519" s="387"/>
      <c r="Y519" s="387"/>
      <c r="Z519" s="387"/>
      <c r="AA519" s="387"/>
      <c r="AB519" s="387"/>
      <c r="AC519" s="387"/>
      <c r="AD519" s="387"/>
      <c r="AE519" s="387"/>
      <c r="AF519" s="387"/>
      <c r="AG519" s="387"/>
      <c r="AH519" s="387"/>
      <c r="AI519" s="387"/>
      <c r="AJ519" s="387"/>
      <c r="AK519" s="387"/>
      <c r="AL519" s="387"/>
      <c r="AM519" s="387"/>
      <c r="AN519" s="387"/>
      <c r="AO519" s="387"/>
      <c r="AP519" s="387"/>
      <c r="AQ519" s="387"/>
      <c r="AR519" s="387"/>
      <c r="AS519" s="387"/>
      <c r="AT519" s="387"/>
      <c r="AU519" s="387"/>
      <c r="AV519" s="387"/>
      <c r="AW519" s="387"/>
      <c r="AX519" s="387"/>
      <c r="AY519" s="387"/>
      <c r="AZ519" s="387"/>
      <c r="BA519" s="387"/>
      <c r="BB519" s="387"/>
      <c r="BC519" s="387"/>
      <c r="BD519" s="387"/>
      <c r="BE519" s="387"/>
      <c r="BF519" s="387"/>
      <c r="BG519" s="387"/>
      <c r="BH519" s="387"/>
      <c r="BI519" s="387"/>
      <c r="BJ519" s="387"/>
      <c r="BK519" s="387"/>
      <c r="BL519" s="387"/>
      <c r="BM519" s="387"/>
      <c r="BN519" s="387"/>
      <c r="BO519" s="387"/>
      <c r="BP519" s="387"/>
      <c r="BQ519" s="387"/>
      <c r="BR519" s="387"/>
      <c r="BS519" s="365"/>
      <c r="BT519" s="365"/>
      <c r="BU519" s="365"/>
      <c r="BV519" s="365"/>
      <c r="BW519" s="365"/>
      <c r="BX519" s="365"/>
      <c r="BY519" s="365"/>
      <c r="BZ519" s="365"/>
      <c r="CA519" s="365"/>
      <c r="CB519" s="365"/>
      <c r="CC519" s="365"/>
      <c r="CD519" s="365"/>
      <c r="CE519" s="365"/>
      <c r="CF519" s="365"/>
      <c r="CG519" s="365"/>
      <c r="CH519" s="365"/>
      <c r="CI519" s="411"/>
      <c r="CJ519" s="427"/>
      <c r="CK519" s="366" t="n">
        <f aca="false">CI518</f>
        <v>1173140</v>
      </c>
      <c r="CL519" s="366"/>
      <c r="CM519" s="366"/>
      <c r="CN519" s="366"/>
      <c r="CO519" s="366"/>
      <c r="CP519" s="366"/>
      <c r="CQ519" s="366"/>
      <c r="CR519" s="366"/>
      <c r="CS519" s="366"/>
      <c r="CT519" s="366"/>
      <c r="CU519" s="366"/>
      <c r="CV519" s="366"/>
      <c r="CW519" s="366"/>
      <c r="CX519" s="366"/>
      <c r="CY519" s="366"/>
      <c r="CZ519" s="366"/>
    </row>
    <row r="520" s="362" customFormat="true" ht="15" hidden="false" customHeight="true" outlineLevel="0" collapsed="false">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c r="BD520" s="244"/>
      <c r="BE520" s="244"/>
      <c r="BF520" s="244"/>
      <c r="BG520" s="351" t="n">
        <v>2027</v>
      </c>
      <c r="BH520" s="351"/>
      <c r="BI520" s="351"/>
      <c r="BJ520" s="351"/>
      <c r="BK520" s="351"/>
      <c r="BL520" s="351"/>
      <c r="BM520" s="351"/>
      <c r="BN520" s="351"/>
      <c r="BO520" s="351"/>
      <c r="BP520" s="351"/>
      <c r="BQ520" s="351"/>
      <c r="BR520" s="244"/>
      <c r="BS520" s="244"/>
      <c r="BT520" s="244"/>
      <c r="BU520" s="244"/>
      <c r="BV520" s="244"/>
      <c r="BW520" s="244"/>
      <c r="BX520" s="244"/>
      <c r="BY520" s="244"/>
      <c r="BZ520" s="244"/>
      <c r="CA520" s="244"/>
      <c r="CB520" s="244"/>
      <c r="CC520" s="244"/>
      <c r="CD520" s="244"/>
      <c r="CE520" s="244"/>
      <c r="CF520" s="244"/>
      <c r="CG520" s="244"/>
      <c r="CH520" s="244"/>
      <c r="CI520" s="244"/>
      <c r="CJ520" s="244"/>
      <c r="CK520" s="244"/>
      <c r="CL520" s="244"/>
      <c r="CM520" s="244"/>
      <c r="CN520" s="244"/>
      <c r="CO520" s="244"/>
      <c r="CP520" s="244"/>
      <c r="CQ520" s="244"/>
      <c r="CR520" s="244"/>
      <c r="CS520" s="244"/>
      <c r="CT520" s="244"/>
      <c r="CU520" s="244"/>
      <c r="CV520" s="244"/>
      <c r="CW520" s="244"/>
      <c r="CX520" s="244"/>
      <c r="CY520" s="244"/>
      <c r="CZ520" s="244"/>
    </row>
    <row r="521" s="362" customFormat="true" ht="39.75" hidden="false" customHeight="true" outlineLevel="0" collapsed="false">
      <c r="A521" s="301" t="s">
        <v>387</v>
      </c>
      <c r="B521" s="301"/>
      <c r="C521" s="301"/>
      <c r="D521" s="301"/>
      <c r="E521" s="301"/>
      <c r="F521" s="301"/>
      <c r="G521" s="301"/>
      <c r="H521" s="301" t="s">
        <v>563</v>
      </c>
      <c r="I521" s="301"/>
      <c r="J521" s="301"/>
      <c r="K521" s="301"/>
      <c r="L521" s="301"/>
      <c r="M521" s="301"/>
      <c r="N521" s="301"/>
      <c r="O521" s="301"/>
      <c r="P521" s="301"/>
      <c r="Q521" s="301"/>
      <c r="R521" s="301"/>
      <c r="S521" s="301"/>
      <c r="T521" s="301"/>
      <c r="U521" s="301"/>
      <c r="V521" s="301"/>
      <c r="W521" s="301"/>
      <c r="X521" s="301"/>
      <c r="Y521" s="301"/>
      <c r="Z521" s="301"/>
      <c r="AA521" s="301"/>
      <c r="AB521" s="301"/>
      <c r="AC521" s="301"/>
      <c r="AD521" s="301"/>
      <c r="AE521" s="301"/>
      <c r="AF521" s="301"/>
      <c r="AG521" s="301"/>
      <c r="AH521" s="301"/>
      <c r="AI521" s="301"/>
      <c r="AJ521" s="301"/>
      <c r="AK521" s="301"/>
      <c r="AL521" s="301"/>
      <c r="AM521" s="301"/>
      <c r="AN521" s="301"/>
      <c r="AO521" s="301"/>
      <c r="AP521" s="301"/>
      <c r="AQ521" s="301"/>
      <c r="AR521" s="301"/>
      <c r="AS521" s="301"/>
      <c r="AT521" s="301"/>
      <c r="AU521" s="301"/>
      <c r="AV521" s="301"/>
      <c r="AW521" s="301"/>
      <c r="AX521" s="301"/>
      <c r="AY521" s="301"/>
      <c r="AZ521" s="301"/>
      <c r="BA521" s="301"/>
      <c r="BB521" s="301"/>
      <c r="BC521" s="301"/>
      <c r="BD521" s="301"/>
      <c r="BE521" s="301"/>
      <c r="BF521" s="301"/>
      <c r="BG521" s="301"/>
      <c r="BH521" s="301"/>
      <c r="BI521" s="301"/>
      <c r="BJ521" s="301"/>
      <c r="BK521" s="301"/>
      <c r="BL521" s="301"/>
      <c r="BM521" s="301"/>
      <c r="BN521" s="301"/>
      <c r="BO521" s="301"/>
      <c r="BP521" s="301"/>
      <c r="BQ521" s="301"/>
      <c r="BR521" s="301"/>
      <c r="BS521" s="301" t="s">
        <v>636</v>
      </c>
      <c r="BT521" s="301"/>
      <c r="BU521" s="301"/>
      <c r="BV521" s="301"/>
      <c r="BW521" s="301"/>
      <c r="BX521" s="301"/>
      <c r="BY521" s="301"/>
      <c r="BZ521" s="301"/>
      <c r="CA521" s="301"/>
      <c r="CB521" s="301"/>
      <c r="CC521" s="301"/>
      <c r="CD521" s="301"/>
      <c r="CE521" s="301"/>
      <c r="CF521" s="301"/>
      <c r="CG521" s="301"/>
      <c r="CH521" s="301"/>
      <c r="CI521" s="301" t="s">
        <v>637</v>
      </c>
      <c r="CJ521" s="301"/>
      <c r="CK521" s="301"/>
      <c r="CL521" s="301"/>
      <c r="CM521" s="301"/>
      <c r="CN521" s="301"/>
      <c r="CO521" s="301"/>
      <c r="CP521" s="301"/>
      <c r="CQ521" s="301"/>
      <c r="CR521" s="301"/>
      <c r="CS521" s="301"/>
      <c r="CT521" s="301"/>
      <c r="CU521" s="301"/>
      <c r="CV521" s="301"/>
      <c r="CW521" s="301"/>
      <c r="CX521" s="301"/>
      <c r="CY521" s="301"/>
      <c r="CZ521" s="301"/>
    </row>
    <row r="522" s="362" customFormat="true" ht="15" hidden="false" customHeight="true" outlineLevel="0" collapsed="false">
      <c r="A522" s="354" t="n">
        <v>1</v>
      </c>
      <c r="B522" s="354"/>
      <c r="C522" s="354"/>
      <c r="D522" s="354"/>
      <c r="E522" s="354"/>
      <c r="F522" s="354"/>
      <c r="G522" s="354"/>
      <c r="H522" s="354" t="n">
        <v>2</v>
      </c>
      <c r="I522" s="354"/>
      <c r="J522" s="354"/>
      <c r="K522" s="354"/>
      <c r="L522" s="354"/>
      <c r="M522" s="354"/>
      <c r="N522" s="354"/>
      <c r="O522" s="354"/>
      <c r="P522" s="354"/>
      <c r="Q522" s="354"/>
      <c r="R522" s="354"/>
      <c r="S522" s="354"/>
      <c r="T522" s="354"/>
      <c r="U522" s="354"/>
      <c r="V522" s="354"/>
      <c r="W522" s="354"/>
      <c r="X522" s="354"/>
      <c r="Y522" s="354"/>
      <c r="Z522" s="354"/>
      <c r="AA522" s="354"/>
      <c r="AB522" s="354"/>
      <c r="AC522" s="354"/>
      <c r="AD522" s="354"/>
      <c r="AE522" s="354"/>
      <c r="AF522" s="354"/>
      <c r="AG522" s="354"/>
      <c r="AH522" s="354"/>
      <c r="AI522" s="354"/>
      <c r="AJ522" s="354"/>
      <c r="AK522" s="354"/>
      <c r="AL522" s="354"/>
      <c r="AM522" s="354"/>
      <c r="AN522" s="354"/>
      <c r="AO522" s="354"/>
      <c r="AP522" s="354"/>
      <c r="AQ522" s="354"/>
      <c r="AR522" s="354"/>
      <c r="AS522" s="354"/>
      <c r="AT522" s="354"/>
      <c r="AU522" s="354"/>
      <c r="AV522" s="354"/>
      <c r="AW522" s="354"/>
      <c r="AX522" s="354"/>
      <c r="AY522" s="354"/>
      <c r="AZ522" s="354"/>
      <c r="BA522" s="354"/>
      <c r="BB522" s="354"/>
      <c r="BC522" s="354"/>
      <c r="BD522" s="354"/>
      <c r="BE522" s="354"/>
      <c r="BF522" s="354"/>
      <c r="BG522" s="354"/>
      <c r="BH522" s="354"/>
      <c r="BI522" s="354"/>
      <c r="BJ522" s="354"/>
      <c r="BK522" s="354"/>
      <c r="BL522" s="354"/>
      <c r="BM522" s="354"/>
      <c r="BN522" s="354"/>
      <c r="BO522" s="354"/>
      <c r="BP522" s="354"/>
      <c r="BQ522" s="354"/>
      <c r="BR522" s="354"/>
      <c r="BS522" s="354" t="n">
        <v>3</v>
      </c>
      <c r="BT522" s="354"/>
      <c r="BU522" s="354"/>
      <c r="BV522" s="354"/>
      <c r="BW522" s="354"/>
      <c r="BX522" s="354"/>
      <c r="BY522" s="354"/>
      <c r="BZ522" s="354"/>
      <c r="CA522" s="354"/>
      <c r="CB522" s="354"/>
      <c r="CC522" s="354"/>
      <c r="CD522" s="354"/>
      <c r="CE522" s="354"/>
      <c r="CF522" s="354"/>
      <c r="CG522" s="354"/>
      <c r="CH522" s="354"/>
      <c r="CI522" s="354" t="n">
        <v>4</v>
      </c>
      <c r="CJ522" s="354"/>
      <c r="CK522" s="354"/>
      <c r="CL522" s="354"/>
      <c r="CM522" s="354"/>
      <c r="CN522" s="354"/>
      <c r="CO522" s="354"/>
      <c r="CP522" s="354"/>
      <c r="CQ522" s="354"/>
      <c r="CR522" s="354"/>
      <c r="CS522" s="354"/>
      <c r="CT522" s="354"/>
      <c r="CU522" s="354"/>
      <c r="CV522" s="354"/>
      <c r="CW522" s="354"/>
      <c r="CX522" s="354"/>
      <c r="CY522" s="354"/>
      <c r="CZ522" s="354"/>
    </row>
    <row r="523" s="362" customFormat="true" ht="10.5" hidden="false" customHeight="true" outlineLevel="0" collapsed="false">
      <c r="A523" s="356" t="s">
        <v>511</v>
      </c>
      <c r="B523" s="356"/>
      <c r="C523" s="356"/>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56"/>
      <c r="Z523" s="356"/>
      <c r="AA523" s="356"/>
      <c r="AB523" s="356"/>
      <c r="AC523" s="356"/>
      <c r="AD523" s="356"/>
      <c r="AE523" s="356"/>
      <c r="AF523" s="356"/>
      <c r="AG523" s="356"/>
      <c r="AH523" s="356"/>
      <c r="AI523" s="356"/>
      <c r="AJ523" s="356"/>
      <c r="AK523" s="356"/>
      <c r="AL523" s="356"/>
      <c r="AM523" s="356"/>
      <c r="AN523" s="356"/>
      <c r="AO523" s="356"/>
      <c r="AP523" s="356"/>
      <c r="AQ523" s="356"/>
      <c r="AR523" s="356"/>
      <c r="AS523" s="356"/>
      <c r="AT523" s="356"/>
      <c r="AU523" s="356"/>
      <c r="AV523" s="356"/>
      <c r="AW523" s="356"/>
      <c r="AX523" s="356"/>
      <c r="AY523" s="356"/>
      <c r="AZ523" s="356"/>
      <c r="BA523" s="356"/>
      <c r="BB523" s="356"/>
      <c r="BC523" s="356"/>
      <c r="BD523" s="356"/>
      <c r="BE523" s="356"/>
      <c r="BF523" s="356"/>
      <c r="BG523" s="356"/>
      <c r="BH523" s="356"/>
      <c r="BI523" s="356"/>
      <c r="BJ523" s="356"/>
      <c r="BK523" s="356"/>
      <c r="BL523" s="356"/>
      <c r="BM523" s="356"/>
      <c r="BN523" s="356"/>
      <c r="BO523" s="356"/>
      <c r="BP523" s="356"/>
      <c r="BQ523" s="356"/>
      <c r="BR523" s="356"/>
      <c r="BS523" s="356"/>
      <c r="BT523" s="356"/>
      <c r="BU523" s="356"/>
      <c r="BV523" s="356"/>
      <c r="BW523" s="356"/>
      <c r="BX523" s="356"/>
      <c r="BY523" s="356"/>
      <c r="BZ523" s="356"/>
      <c r="CA523" s="356"/>
      <c r="CB523" s="356"/>
      <c r="CC523" s="356"/>
      <c r="CD523" s="356"/>
      <c r="CE523" s="356"/>
      <c r="CF523" s="356"/>
      <c r="CG523" s="356"/>
      <c r="CH523" s="356"/>
      <c r="CI523" s="356"/>
      <c r="CJ523" s="356"/>
      <c r="CK523" s="356"/>
      <c r="CL523" s="356"/>
      <c r="CM523" s="356"/>
      <c r="CN523" s="356"/>
      <c r="CO523" s="356"/>
      <c r="CP523" s="356"/>
      <c r="CQ523" s="356"/>
      <c r="CR523" s="356"/>
      <c r="CS523" s="356"/>
      <c r="CT523" s="356"/>
      <c r="CU523" s="356"/>
      <c r="CV523" s="356"/>
      <c r="CW523" s="356"/>
      <c r="CX523" s="356"/>
      <c r="CY523" s="356"/>
      <c r="CZ523" s="356"/>
    </row>
    <row r="524" s="362" customFormat="true" ht="15" hidden="false" customHeight="true" outlineLevel="0" collapsed="false">
      <c r="A524" s="358" t="s">
        <v>154</v>
      </c>
      <c r="B524" s="358"/>
      <c r="C524" s="358"/>
      <c r="D524" s="358"/>
      <c r="E524" s="358"/>
      <c r="F524" s="358"/>
      <c r="G524" s="358"/>
      <c r="H524" s="359" t="s">
        <v>639</v>
      </c>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c r="AJ524" s="359"/>
      <c r="AK524" s="359"/>
      <c r="AL524" s="359"/>
      <c r="AM524" s="359"/>
      <c r="AN524" s="359"/>
      <c r="AO524" s="359"/>
      <c r="AP524" s="359"/>
      <c r="AQ524" s="359"/>
      <c r="AR524" s="359"/>
      <c r="AS524" s="359"/>
      <c r="AT524" s="359"/>
      <c r="AU524" s="359"/>
      <c r="AV524" s="359"/>
      <c r="AW524" s="359"/>
      <c r="AX524" s="359"/>
      <c r="AY524" s="359"/>
      <c r="AZ524" s="359"/>
      <c r="BA524" s="359"/>
      <c r="BB524" s="359"/>
      <c r="BC524" s="359"/>
      <c r="BD524" s="359"/>
      <c r="BE524" s="359"/>
      <c r="BF524" s="359"/>
      <c r="BG524" s="359"/>
      <c r="BH524" s="359"/>
      <c r="BI524" s="359"/>
      <c r="BJ524" s="359"/>
      <c r="BK524" s="359"/>
      <c r="BL524" s="359"/>
      <c r="BM524" s="359"/>
      <c r="BN524" s="359"/>
      <c r="BO524" s="359"/>
      <c r="BP524" s="359"/>
      <c r="BQ524" s="359"/>
      <c r="BR524" s="359"/>
      <c r="BS524" s="360" t="n">
        <v>12</v>
      </c>
      <c r="BT524" s="360"/>
      <c r="BU524" s="360"/>
      <c r="BV524" s="360"/>
      <c r="BW524" s="360"/>
      <c r="BX524" s="360"/>
      <c r="BY524" s="360"/>
      <c r="BZ524" s="360"/>
      <c r="CA524" s="360"/>
      <c r="CB524" s="360"/>
      <c r="CC524" s="360"/>
      <c r="CD524" s="360"/>
      <c r="CE524" s="360"/>
      <c r="CF524" s="360"/>
      <c r="CG524" s="360"/>
      <c r="CH524" s="360"/>
      <c r="CI524" s="361" t="n">
        <f aca="false">12*8900</f>
        <v>106800</v>
      </c>
      <c r="CJ524" s="361"/>
      <c r="CK524" s="361"/>
      <c r="CL524" s="361"/>
      <c r="CM524" s="361"/>
      <c r="CN524" s="361"/>
      <c r="CO524" s="361"/>
      <c r="CP524" s="361"/>
      <c r="CQ524" s="361"/>
      <c r="CR524" s="361"/>
      <c r="CS524" s="361"/>
      <c r="CT524" s="361"/>
      <c r="CU524" s="361"/>
      <c r="CV524" s="361"/>
      <c r="CW524" s="361"/>
      <c r="CX524" s="361"/>
      <c r="CY524" s="361"/>
      <c r="CZ524" s="361"/>
    </row>
    <row r="525" s="362" customFormat="true" ht="17.25" hidden="false" customHeight="true" outlineLevel="0" collapsed="false">
      <c r="A525" s="358" t="s">
        <v>155</v>
      </c>
      <c r="B525" s="358"/>
      <c r="C525" s="358"/>
      <c r="D525" s="358"/>
      <c r="E525" s="358"/>
      <c r="F525" s="358"/>
      <c r="G525" s="358"/>
      <c r="H525" s="359" t="s">
        <v>640</v>
      </c>
      <c r="I525" s="359"/>
      <c r="J525" s="359"/>
      <c r="K525" s="359"/>
      <c r="L525" s="359"/>
      <c r="M525" s="359"/>
      <c r="N525" s="359"/>
      <c r="O525" s="359"/>
      <c r="P525" s="359"/>
      <c r="Q525" s="359"/>
      <c r="R525" s="359"/>
      <c r="S525" s="359"/>
      <c r="T525" s="359"/>
      <c r="U525" s="359"/>
      <c r="V525" s="359"/>
      <c r="W525" s="359"/>
      <c r="X525" s="359"/>
      <c r="Y525" s="359"/>
      <c r="Z525" s="359"/>
      <c r="AA525" s="359"/>
      <c r="AB525" s="359"/>
      <c r="AC525" s="359"/>
      <c r="AD525" s="359"/>
      <c r="AE525" s="359"/>
      <c r="AF525" s="359"/>
      <c r="AG525" s="359"/>
      <c r="AH525" s="359"/>
      <c r="AI525" s="359"/>
      <c r="AJ525" s="359"/>
      <c r="AK525" s="359"/>
      <c r="AL525" s="359"/>
      <c r="AM525" s="359"/>
      <c r="AN525" s="359"/>
      <c r="AO525" s="359"/>
      <c r="AP525" s="359"/>
      <c r="AQ525" s="359"/>
      <c r="AR525" s="359"/>
      <c r="AS525" s="359"/>
      <c r="AT525" s="359"/>
      <c r="AU525" s="359"/>
      <c r="AV525" s="359"/>
      <c r="AW525" s="359"/>
      <c r="AX525" s="359"/>
      <c r="AY525" s="359"/>
      <c r="AZ525" s="359"/>
      <c r="BA525" s="359"/>
      <c r="BB525" s="359"/>
      <c r="BC525" s="359"/>
      <c r="BD525" s="359"/>
      <c r="BE525" s="359"/>
      <c r="BF525" s="359"/>
      <c r="BG525" s="359"/>
      <c r="BH525" s="359"/>
      <c r="BI525" s="359"/>
      <c r="BJ525" s="359"/>
      <c r="BK525" s="359"/>
      <c r="BL525" s="359"/>
      <c r="BM525" s="359"/>
      <c r="BN525" s="359"/>
      <c r="BO525" s="359"/>
      <c r="BP525" s="359"/>
      <c r="BQ525" s="359"/>
      <c r="BR525" s="359"/>
      <c r="BS525" s="360" t="n">
        <v>1</v>
      </c>
      <c r="BT525" s="360"/>
      <c r="BU525" s="360"/>
      <c r="BV525" s="360"/>
      <c r="BW525" s="360"/>
      <c r="BX525" s="360"/>
      <c r="BY525" s="360"/>
      <c r="BZ525" s="360"/>
      <c r="CA525" s="360"/>
      <c r="CB525" s="360"/>
      <c r="CC525" s="360"/>
      <c r="CD525" s="360"/>
      <c r="CE525" s="360"/>
      <c r="CF525" s="360"/>
      <c r="CG525" s="360"/>
      <c r="CH525" s="360"/>
      <c r="CI525" s="361" t="n">
        <v>250000</v>
      </c>
      <c r="CJ525" s="361"/>
      <c r="CK525" s="361"/>
      <c r="CL525" s="361"/>
      <c r="CM525" s="361"/>
      <c r="CN525" s="361"/>
      <c r="CO525" s="361"/>
      <c r="CP525" s="361"/>
      <c r="CQ525" s="361"/>
      <c r="CR525" s="361"/>
      <c r="CS525" s="361"/>
      <c r="CT525" s="361"/>
      <c r="CU525" s="361"/>
      <c r="CV525" s="361"/>
      <c r="CW525" s="361"/>
      <c r="CX525" s="361"/>
      <c r="CY525" s="361"/>
      <c r="CZ525" s="361"/>
    </row>
    <row r="526" s="362" customFormat="true" ht="12.75" hidden="false" customHeight="true" outlineLevel="0" collapsed="false">
      <c r="A526" s="358" t="s">
        <v>156</v>
      </c>
      <c r="B526" s="358"/>
      <c r="C526" s="358"/>
      <c r="D526" s="358"/>
      <c r="E526" s="358"/>
      <c r="F526" s="358"/>
      <c r="G526" s="358"/>
      <c r="H526" s="359" t="s">
        <v>641</v>
      </c>
      <c r="I526" s="359"/>
      <c r="J526" s="359"/>
      <c r="K526" s="359"/>
      <c r="L526" s="359"/>
      <c r="M526" s="359"/>
      <c r="N526" s="359"/>
      <c r="O526" s="359"/>
      <c r="P526" s="359"/>
      <c r="Q526" s="359"/>
      <c r="R526" s="359"/>
      <c r="S526" s="359"/>
      <c r="T526" s="359"/>
      <c r="U526" s="359"/>
      <c r="V526" s="359"/>
      <c r="W526" s="359"/>
      <c r="X526" s="359"/>
      <c r="Y526" s="359"/>
      <c r="Z526" s="359"/>
      <c r="AA526" s="359"/>
      <c r="AB526" s="359"/>
      <c r="AC526" s="359"/>
      <c r="AD526" s="359"/>
      <c r="AE526" s="359"/>
      <c r="AF526" s="359"/>
      <c r="AG526" s="359"/>
      <c r="AH526" s="359"/>
      <c r="AI526" s="359"/>
      <c r="AJ526" s="359"/>
      <c r="AK526" s="359"/>
      <c r="AL526" s="359"/>
      <c r="AM526" s="359"/>
      <c r="AN526" s="359"/>
      <c r="AO526" s="359"/>
      <c r="AP526" s="359"/>
      <c r="AQ526" s="359"/>
      <c r="AR526" s="359"/>
      <c r="AS526" s="359"/>
      <c r="AT526" s="359"/>
      <c r="AU526" s="359"/>
      <c r="AV526" s="359"/>
      <c r="AW526" s="359"/>
      <c r="AX526" s="359"/>
      <c r="AY526" s="359"/>
      <c r="AZ526" s="359"/>
      <c r="BA526" s="359"/>
      <c r="BB526" s="359"/>
      <c r="BC526" s="359"/>
      <c r="BD526" s="359"/>
      <c r="BE526" s="359"/>
      <c r="BF526" s="359"/>
      <c r="BG526" s="359"/>
      <c r="BH526" s="359"/>
      <c r="BI526" s="359"/>
      <c r="BJ526" s="359"/>
      <c r="BK526" s="359"/>
      <c r="BL526" s="359"/>
      <c r="BM526" s="359"/>
      <c r="BN526" s="359"/>
      <c r="BO526" s="359"/>
      <c r="BP526" s="359"/>
      <c r="BQ526" s="359"/>
      <c r="BR526" s="359"/>
      <c r="BS526" s="360" t="n">
        <v>1</v>
      </c>
      <c r="BT526" s="360"/>
      <c r="BU526" s="360"/>
      <c r="BV526" s="360"/>
      <c r="BW526" s="360"/>
      <c r="BX526" s="360"/>
      <c r="BY526" s="360"/>
      <c r="BZ526" s="360"/>
      <c r="CA526" s="360"/>
      <c r="CB526" s="360"/>
      <c r="CC526" s="360"/>
      <c r="CD526" s="360"/>
      <c r="CE526" s="360"/>
      <c r="CF526" s="360"/>
      <c r="CG526" s="360"/>
      <c r="CH526" s="360"/>
      <c r="CI526" s="361" t="n">
        <v>36000</v>
      </c>
      <c r="CJ526" s="361"/>
      <c r="CK526" s="361"/>
      <c r="CL526" s="361"/>
      <c r="CM526" s="361"/>
      <c r="CN526" s="361"/>
      <c r="CO526" s="361"/>
      <c r="CP526" s="361"/>
      <c r="CQ526" s="361"/>
      <c r="CR526" s="361"/>
      <c r="CS526" s="361"/>
      <c r="CT526" s="361"/>
      <c r="CU526" s="361"/>
      <c r="CV526" s="361"/>
      <c r="CW526" s="361"/>
      <c r="CX526" s="361"/>
      <c r="CY526" s="361"/>
      <c r="CZ526" s="361"/>
    </row>
    <row r="527" s="362" customFormat="true" ht="12.75" hidden="false" customHeight="true" outlineLevel="0" collapsed="false">
      <c r="A527" s="358" t="s">
        <v>157</v>
      </c>
      <c r="B527" s="358"/>
      <c r="C527" s="358"/>
      <c r="D527" s="358"/>
      <c r="E527" s="358"/>
      <c r="F527" s="358"/>
      <c r="G527" s="358"/>
      <c r="H527" s="359" t="s">
        <v>333</v>
      </c>
      <c r="I527" s="359"/>
      <c r="J527" s="359"/>
      <c r="K527" s="359"/>
      <c r="L527" s="359"/>
      <c r="M527" s="359"/>
      <c r="N527" s="359"/>
      <c r="O527" s="359"/>
      <c r="P527" s="359"/>
      <c r="Q527" s="359"/>
      <c r="R527" s="359"/>
      <c r="S527" s="359"/>
      <c r="T527" s="359"/>
      <c r="U527" s="359"/>
      <c r="V527" s="359"/>
      <c r="W527" s="359"/>
      <c r="X527" s="359"/>
      <c r="Y527" s="359"/>
      <c r="Z527" s="359"/>
      <c r="AA527" s="359"/>
      <c r="AB527" s="359"/>
      <c r="AC527" s="359"/>
      <c r="AD527" s="359"/>
      <c r="AE527" s="359"/>
      <c r="AF527" s="359"/>
      <c r="AG527" s="359"/>
      <c r="AH527" s="359"/>
      <c r="AI527" s="359"/>
      <c r="AJ527" s="359"/>
      <c r="AK527" s="359"/>
      <c r="AL527" s="359"/>
      <c r="AM527" s="359"/>
      <c r="AN527" s="359"/>
      <c r="AO527" s="359"/>
      <c r="AP527" s="359"/>
      <c r="AQ527" s="359"/>
      <c r="AR527" s="359"/>
      <c r="AS527" s="359"/>
      <c r="AT527" s="359"/>
      <c r="AU527" s="359"/>
      <c r="AV527" s="359"/>
      <c r="AW527" s="359"/>
      <c r="AX527" s="359"/>
      <c r="AY527" s="359"/>
      <c r="AZ527" s="359"/>
      <c r="BA527" s="359"/>
      <c r="BB527" s="359"/>
      <c r="BC527" s="359"/>
      <c r="BD527" s="359"/>
      <c r="BE527" s="359"/>
      <c r="BF527" s="359"/>
      <c r="BG527" s="359"/>
      <c r="BH527" s="359"/>
      <c r="BI527" s="359"/>
      <c r="BJ527" s="359"/>
      <c r="BK527" s="359"/>
      <c r="BL527" s="359"/>
      <c r="BM527" s="359"/>
      <c r="BN527" s="359"/>
      <c r="BO527" s="359"/>
      <c r="BP527" s="359"/>
      <c r="BQ527" s="359"/>
      <c r="BR527" s="359"/>
      <c r="BS527" s="360" t="n">
        <v>5</v>
      </c>
      <c r="BT527" s="360"/>
      <c r="BU527" s="360"/>
      <c r="BV527" s="360"/>
      <c r="BW527" s="360"/>
      <c r="BX527" s="360"/>
      <c r="BY527" s="360"/>
      <c r="BZ527" s="360"/>
      <c r="CA527" s="360"/>
      <c r="CB527" s="360"/>
      <c r="CC527" s="360"/>
      <c r="CD527" s="360"/>
      <c r="CE527" s="360"/>
      <c r="CF527" s="360"/>
      <c r="CG527" s="360"/>
      <c r="CH527" s="360"/>
      <c r="CI527" s="361" t="n">
        <f aca="false">5*30000</f>
        <v>150000</v>
      </c>
      <c r="CJ527" s="361"/>
      <c r="CK527" s="361"/>
      <c r="CL527" s="361"/>
      <c r="CM527" s="361"/>
      <c r="CN527" s="361"/>
      <c r="CO527" s="361"/>
      <c r="CP527" s="361"/>
      <c r="CQ527" s="361"/>
      <c r="CR527" s="361"/>
      <c r="CS527" s="361"/>
      <c r="CT527" s="361"/>
      <c r="CU527" s="361"/>
      <c r="CV527" s="361"/>
      <c r="CW527" s="361"/>
      <c r="CX527" s="361"/>
      <c r="CY527" s="361"/>
      <c r="CZ527" s="361"/>
    </row>
    <row r="528" s="362" customFormat="true" ht="15" hidden="false" customHeight="true" outlineLevel="0" collapsed="false">
      <c r="A528" s="358" t="s">
        <v>158</v>
      </c>
      <c r="B528" s="358"/>
      <c r="C528" s="358"/>
      <c r="D528" s="358"/>
      <c r="E528" s="358"/>
      <c r="F528" s="358"/>
      <c r="G528" s="358"/>
      <c r="H528" s="359" t="s">
        <v>642</v>
      </c>
      <c r="I528" s="359"/>
      <c r="J528" s="359"/>
      <c r="K528" s="359"/>
      <c r="L528" s="359"/>
      <c r="M528" s="359"/>
      <c r="N528" s="359"/>
      <c r="O528" s="359"/>
      <c r="P528" s="359"/>
      <c r="Q528" s="359"/>
      <c r="R528" s="359"/>
      <c r="S528" s="359"/>
      <c r="T528" s="359"/>
      <c r="U528" s="359"/>
      <c r="V528" s="359"/>
      <c r="W528" s="359"/>
      <c r="X528" s="359"/>
      <c r="Y528" s="359"/>
      <c r="Z528" s="359"/>
      <c r="AA528" s="359"/>
      <c r="AB528" s="359"/>
      <c r="AC528" s="359"/>
      <c r="AD528" s="359"/>
      <c r="AE528" s="359"/>
      <c r="AF528" s="359"/>
      <c r="AG528" s="359"/>
      <c r="AH528" s="359"/>
      <c r="AI528" s="359"/>
      <c r="AJ528" s="359"/>
      <c r="AK528" s="359"/>
      <c r="AL528" s="359"/>
      <c r="AM528" s="359"/>
      <c r="AN528" s="359"/>
      <c r="AO528" s="359"/>
      <c r="AP528" s="359"/>
      <c r="AQ528" s="359"/>
      <c r="AR528" s="359"/>
      <c r="AS528" s="359"/>
      <c r="AT528" s="359"/>
      <c r="AU528" s="359"/>
      <c r="AV528" s="359"/>
      <c r="AW528" s="359"/>
      <c r="AX528" s="359"/>
      <c r="AY528" s="359"/>
      <c r="AZ528" s="359"/>
      <c r="BA528" s="359"/>
      <c r="BB528" s="359"/>
      <c r="BC528" s="359"/>
      <c r="BD528" s="359"/>
      <c r="BE528" s="359"/>
      <c r="BF528" s="359"/>
      <c r="BG528" s="359"/>
      <c r="BH528" s="359"/>
      <c r="BI528" s="359"/>
      <c r="BJ528" s="359"/>
      <c r="BK528" s="359"/>
      <c r="BL528" s="359"/>
      <c r="BM528" s="359"/>
      <c r="BN528" s="359"/>
      <c r="BO528" s="359"/>
      <c r="BP528" s="359"/>
      <c r="BQ528" s="359"/>
      <c r="BR528" s="359"/>
      <c r="BS528" s="360" t="n">
        <v>10</v>
      </c>
      <c r="BT528" s="360"/>
      <c r="BU528" s="360"/>
      <c r="BV528" s="360"/>
      <c r="BW528" s="360"/>
      <c r="BX528" s="360"/>
      <c r="BY528" s="360"/>
      <c r="BZ528" s="360"/>
      <c r="CA528" s="360"/>
      <c r="CB528" s="360"/>
      <c r="CC528" s="360"/>
      <c r="CD528" s="360"/>
      <c r="CE528" s="360"/>
      <c r="CF528" s="360"/>
      <c r="CG528" s="360"/>
      <c r="CH528" s="360"/>
      <c r="CI528" s="361" t="n">
        <f aca="false">10*40000</f>
        <v>400000</v>
      </c>
      <c r="CJ528" s="361"/>
      <c r="CK528" s="361"/>
      <c r="CL528" s="361"/>
      <c r="CM528" s="361"/>
      <c r="CN528" s="361"/>
      <c r="CO528" s="361"/>
      <c r="CP528" s="361"/>
      <c r="CQ528" s="361"/>
      <c r="CR528" s="361"/>
      <c r="CS528" s="361"/>
      <c r="CT528" s="361"/>
      <c r="CU528" s="361"/>
      <c r="CV528" s="361"/>
      <c r="CW528" s="361"/>
      <c r="CX528" s="361"/>
      <c r="CY528" s="361"/>
      <c r="CZ528" s="361"/>
    </row>
    <row r="529" s="362" customFormat="true" ht="12.75" hidden="false" customHeight="true" outlineLevel="0" collapsed="false">
      <c r="A529" s="358" t="s">
        <v>159</v>
      </c>
      <c r="B529" s="358"/>
      <c r="C529" s="358"/>
      <c r="D529" s="358"/>
      <c r="E529" s="358"/>
      <c r="F529" s="358"/>
      <c r="G529" s="358"/>
      <c r="H529" s="359" t="s">
        <v>643</v>
      </c>
      <c r="I529" s="359"/>
      <c r="J529" s="359"/>
      <c r="K529" s="359"/>
      <c r="L529" s="359"/>
      <c r="M529" s="359"/>
      <c r="N529" s="359"/>
      <c r="O529" s="359"/>
      <c r="P529" s="359"/>
      <c r="Q529" s="359"/>
      <c r="R529" s="359"/>
      <c r="S529" s="359"/>
      <c r="T529" s="359"/>
      <c r="U529" s="359"/>
      <c r="V529" s="359"/>
      <c r="W529" s="359"/>
      <c r="X529" s="359"/>
      <c r="Y529" s="359"/>
      <c r="Z529" s="359"/>
      <c r="AA529" s="359"/>
      <c r="AB529" s="359"/>
      <c r="AC529" s="359"/>
      <c r="AD529" s="359"/>
      <c r="AE529" s="359"/>
      <c r="AF529" s="359"/>
      <c r="AG529" s="359"/>
      <c r="AH529" s="359"/>
      <c r="AI529" s="359"/>
      <c r="AJ529" s="359"/>
      <c r="AK529" s="359"/>
      <c r="AL529" s="359"/>
      <c r="AM529" s="359"/>
      <c r="AN529" s="359"/>
      <c r="AO529" s="359"/>
      <c r="AP529" s="359"/>
      <c r="AQ529" s="359"/>
      <c r="AR529" s="359"/>
      <c r="AS529" s="359"/>
      <c r="AT529" s="359"/>
      <c r="AU529" s="359"/>
      <c r="AV529" s="359"/>
      <c r="AW529" s="359"/>
      <c r="AX529" s="359"/>
      <c r="AY529" s="359"/>
      <c r="AZ529" s="359"/>
      <c r="BA529" s="359"/>
      <c r="BB529" s="359"/>
      <c r="BC529" s="359"/>
      <c r="BD529" s="359"/>
      <c r="BE529" s="359"/>
      <c r="BF529" s="359"/>
      <c r="BG529" s="359"/>
      <c r="BH529" s="359"/>
      <c r="BI529" s="359"/>
      <c r="BJ529" s="359"/>
      <c r="BK529" s="359"/>
      <c r="BL529" s="359"/>
      <c r="BM529" s="359"/>
      <c r="BN529" s="359"/>
      <c r="BO529" s="359"/>
      <c r="BP529" s="359"/>
      <c r="BQ529" s="359"/>
      <c r="BR529" s="359"/>
      <c r="BS529" s="360" t="n">
        <v>1</v>
      </c>
      <c r="BT529" s="360"/>
      <c r="BU529" s="360"/>
      <c r="BV529" s="360"/>
      <c r="BW529" s="360"/>
      <c r="BX529" s="360"/>
      <c r="BY529" s="360"/>
      <c r="BZ529" s="360"/>
      <c r="CA529" s="360"/>
      <c r="CB529" s="360"/>
      <c r="CC529" s="360"/>
      <c r="CD529" s="360"/>
      <c r="CE529" s="360"/>
      <c r="CF529" s="360"/>
      <c r="CG529" s="360"/>
      <c r="CH529" s="360"/>
      <c r="CI529" s="361" t="n">
        <f aca="false">1*18000</f>
        <v>18000</v>
      </c>
      <c r="CJ529" s="361"/>
      <c r="CK529" s="361"/>
      <c r="CL529" s="361"/>
      <c r="CM529" s="361"/>
      <c r="CN529" s="361"/>
      <c r="CO529" s="361"/>
      <c r="CP529" s="361"/>
      <c r="CQ529" s="361"/>
      <c r="CR529" s="361"/>
      <c r="CS529" s="361"/>
      <c r="CT529" s="361"/>
      <c r="CU529" s="361"/>
      <c r="CV529" s="361"/>
      <c r="CW529" s="361"/>
      <c r="CX529" s="361"/>
      <c r="CY529" s="361"/>
      <c r="CZ529" s="361"/>
    </row>
    <row r="530" s="362" customFormat="true" ht="12.75" hidden="false" customHeight="true" outlineLevel="0" collapsed="false">
      <c r="A530" s="358" t="s">
        <v>160</v>
      </c>
      <c r="B530" s="358"/>
      <c r="C530" s="358"/>
      <c r="D530" s="358"/>
      <c r="E530" s="358"/>
      <c r="F530" s="358"/>
      <c r="G530" s="358"/>
      <c r="H530" s="359" t="s">
        <v>644</v>
      </c>
      <c r="I530" s="359"/>
      <c r="J530" s="359"/>
      <c r="K530" s="359"/>
      <c r="L530" s="359"/>
      <c r="M530" s="359"/>
      <c r="N530" s="359"/>
      <c r="O530" s="359"/>
      <c r="P530" s="359"/>
      <c r="Q530" s="359"/>
      <c r="R530" s="359"/>
      <c r="S530" s="359"/>
      <c r="T530" s="359"/>
      <c r="U530" s="359"/>
      <c r="V530" s="359"/>
      <c r="W530" s="359"/>
      <c r="X530" s="359"/>
      <c r="Y530" s="359"/>
      <c r="Z530" s="359"/>
      <c r="AA530" s="359"/>
      <c r="AB530" s="359"/>
      <c r="AC530" s="359"/>
      <c r="AD530" s="359"/>
      <c r="AE530" s="359"/>
      <c r="AF530" s="359"/>
      <c r="AG530" s="359"/>
      <c r="AH530" s="359"/>
      <c r="AI530" s="359"/>
      <c r="AJ530" s="359"/>
      <c r="AK530" s="359"/>
      <c r="AL530" s="359"/>
      <c r="AM530" s="359"/>
      <c r="AN530" s="359"/>
      <c r="AO530" s="359"/>
      <c r="AP530" s="359"/>
      <c r="AQ530" s="359"/>
      <c r="AR530" s="359"/>
      <c r="AS530" s="359"/>
      <c r="AT530" s="359"/>
      <c r="AU530" s="359"/>
      <c r="AV530" s="359"/>
      <c r="AW530" s="359"/>
      <c r="AX530" s="359"/>
      <c r="AY530" s="359"/>
      <c r="AZ530" s="359"/>
      <c r="BA530" s="359"/>
      <c r="BB530" s="359"/>
      <c r="BC530" s="359"/>
      <c r="BD530" s="359"/>
      <c r="BE530" s="359"/>
      <c r="BF530" s="359"/>
      <c r="BG530" s="359"/>
      <c r="BH530" s="359"/>
      <c r="BI530" s="359"/>
      <c r="BJ530" s="359"/>
      <c r="BK530" s="359"/>
      <c r="BL530" s="359"/>
      <c r="BM530" s="359"/>
      <c r="BN530" s="359"/>
      <c r="BO530" s="359"/>
      <c r="BP530" s="359"/>
      <c r="BQ530" s="359"/>
      <c r="BR530" s="359"/>
      <c r="BS530" s="360" t="n">
        <v>1</v>
      </c>
      <c r="BT530" s="360"/>
      <c r="BU530" s="360"/>
      <c r="BV530" s="360"/>
      <c r="BW530" s="360"/>
      <c r="BX530" s="360"/>
      <c r="BY530" s="360"/>
      <c r="BZ530" s="360"/>
      <c r="CA530" s="360"/>
      <c r="CB530" s="360"/>
      <c r="CC530" s="360"/>
      <c r="CD530" s="360"/>
      <c r="CE530" s="360"/>
      <c r="CF530" s="360"/>
      <c r="CG530" s="360"/>
      <c r="CH530" s="360"/>
      <c r="CI530" s="361" t="n">
        <f aca="false">1*15000</f>
        <v>15000</v>
      </c>
      <c r="CJ530" s="361"/>
      <c r="CK530" s="361"/>
      <c r="CL530" s="361"/>
      <c r="CM530" s="361"/>
      <c r="CN530" s="361"/>
      <c r="CO530" s="361"/>
      <c r="CP530" s="361"/>
      <c r="CQ530" s="361"/>
      <c r="CR530" s="361"/>
      <c r="CS530" s="361"/>
      <c r="CT530" s="361"/>
      <c r="CU530" s="361"/>
      <c r="CV530" s="361"/>
      <c r="CW530" s="361"/>
      <c r="CX530" s="361"/>
      <c r="CY530" s="361"/>
      <c r="CZ530" s="361"/>
    </row>
    <row r="531" s="362" customFormat="true" ht="12.75" hidden="false" customHeight="true" outlineLevel="0" collapsed="false">
      <c r="A531" s="358" t="s">
        <v>161</v>
      </c>
      <c r="B531" s="358"/>
      <c r="C531" s="358"/>
      <c r="D531" s="358"/>
      <c r="E531" s="358"/>
      <c r="F531" s="358"/>
      <c r="G531" s="358"/>
      <c r="H531" s="359" t="s">
        <v>645</v>
      </c>
      <c r="I531" s="359"/>
      <c r="J531" s="359"/>
      <c r="K531" s="359"/>
      <c r="L531" s="359"/>
      <c r="M531" s="359"/>
      <c r="N531" s="359"/>
      <c r="O531" s="359"/>
      <c r="P531" s="359"/>
      <c r="Q531" s="359"/>
      <c r="R531" s="359"/>
      <c r="S531" s="359"/>
      <c r="T531" s="359"/>
      <c r="U531" s="359"/>
      <c r="V531" s="359"/>
      <c r="W531" s="359"/>
      <c r="X531" s="359"/>
      <c r="Y531" s="359"/>
      <c r="Z531" s="359"/>
      <c r="AA531" s="359"/>
      <c r="AB531" s="359"/>
      <c r="AC531" s="359"/>
      <c r="AD531" s="359"/>
      <c r="AE531" s="359"/>
      <c r="AF531" s="359"/>
      <c r="AG531" s="359"/>
      <c r="AH531" s="359"/>
      <c r="AI531" s="359"/>
      <c r="AJ531" s="359"/>
      <c r="AK531" s="359"/>
      <c r="AL531" s="359"/>
      <c r="AM531" s="359"/>
      <c r="AN531" s="359"/>
      <c r="AO531" s="359"/>
      <c r="AP531" s="359"/>
      <c r="AQ531" s="359"/>
      <c r="AR531" s="359"/>
      <c r="AS531" s="359"/>
      <c r="AT531" s="359"/>
      <c r="AU531" s="359"/>
      <c r="AV531" s="359"/>
      <c r="AW531" s="359"/>
      <c r="AX531" s="359"/>
      <c r="AY531" s="359"/>
      <c r="AZ531" s="359"/>
      <c r="BA531" s="359"/>
      <c r="BB531" s="359"/>
      <c r="BC531" s="359"/>
      <c r="BD531" s="359"/>
      <c r="BE531" s="359"/>
      <c r="BF531" s="359"/>
      <c r="BG531" s="359"/>
      <c r="BH531" s="359"/>
      <c r="BI531" s="359"/>
      <c r="BJ531" s="359"/>
      <c r="BK531" s="359"/>
      <c r="BL531" s="359"/>
      <c r="BM531" s="359"/>
      <c r="BN531" s="359"/>
      <c r="BO531" s="359"/>
      <c r="BP531" s="359"/>
      <c r="BQ531" s="359"/>
      <c r="BR531" s="359"/>
      <c r="BS531" s="360" t="n">
        <v>3</v>
      </c>
      <c r="BT531" s="360"/>
      <c r="BU531" s="360"/>
      <c r="BV531" s="360"/>
      <c r="BW531" s="360"/>
      <c r="BX531" s="360"/>
      <c r="BY531" s="360"/>
      <c r="BZ531" s="360"/>
      <c r="CA531" s="360"/>
      <c r="CB531" s="360"/>
      <c r="CC531" s="360"/>
      <c r="CD531" s="360"/>
      <c r="CE531" s="360"/>
      <c r="CF531" s="360"/>
      <c r="CG531" s="360"/>
      <c r="CH531" s="360"/>
      <c r="CI531" s="361" t="n">
        <f aca="false">3*5000</f>
        <v>15000</v>
      </c>
      <c r="CJ531" s="361"/>
      <c r="CK531" s="361"/>
      <c r="CL531" s="361"/>
      <c r="CM531" s="361"/>
      <c r="CN531" s="361"/>
      <c r="CO531" s="361"/>
      <c r="CP531" s="361"/>
      <c r="CQ531" s="361"/>
      <c r="CR531" s="361"/>
      <c r="CS531" s="361"/>
      <c r="CT531" s="361"/>
      <c r="CU531" s="361"/>
      <c r="CV531" s="361"/>
      <c r="CW531" s="361"/>
      <c r="CX531" s="361"/>
      <c r="CY531" s="361"/>
      <c r="CZ531" s="361"/>
    </row>
    <row r="532" s="362" customFormat="true" ht="12.75" hidden="false" customHeight="true" outlineLevel="0" collapsed="false">
      <c r="A532" s="358" t="s">
        <v>162</v>
      </c>
      <c r="B532" s="358"/>
      <c r="C532" s="358"/>
      <c r="D532" s="358"/>
      <c r="E532" s="358"/>
      <c r="F532" s="358"/>
      <c r="G532" s="358"/>
      <c r="H532" s="359" t="s">
        <v>646</v>
      </c>
      <c r="I532" s="359"/>
      <c r="J532" s="359"/>
      <c r="K532" s="359"/>
      <c r="L532" s="359"/>
      <c r="M532" s="359"/>
      <c r="N532" s="359"/>
      <c r="O532" s="359"/>
      <c r="P532" s="359"/>
      <c r="Q532" s="359"/>
      <c r="R532" s="359"/>
      <c r="S532" s="359"/>
      <c r="T532" s="359"/>
      <c r="U532" s="359"/>
      <c r="V532" s="359"/>
      <c r="W532" s="359"/>
      <c r="X532" s="359"/>
      <c r="Y532" s="359"/>
      <c r="Z532" s="359"/>
      <c r="AA532" s="359"/>
      <c r="AB532" s="359"/>
      <c r="AC532" s="359"/>
      <c r="AD532" s="359"/>
      <c r="AE532" s="359"/>
      <c r="AF532" s="359"/>
      <c r="AG532" s="359"/>
      <c r="AH532" s="359"/>
      <c r="AI532" s="359"/>
      <c r="AJ532" s="359"/>
      <c r="AK532" s="359"/>
      <c r="AL532" s="359"/>
      <c r="AM532" s="359"/>
      <c r="AN532" s="359"/>
      <c r="AO532" s="359"/>
      <c r="AP532" s="359"/>
      <c r="AQ532" s="359"/>
      <c r="AR532" s="359"/>
      <c r="AS532" s="359"/>
      <c r="AT532" s="359"/>
      <c r="AU532" s="359"/>
      <c r="AV532" s="359"/>
      <c r="AW532" s="359"/>
      <c r="AX532" s="359"/>
      <c r="AY532" s="359"/>
      <c r="AZ532" s="359"/>
      <c r="BA532" s="359"/>
      <c r="BB532" s="359"/>
      <c r="BC532" s="359"/>
      <c r="BD532" s="359"/>
      <c r="BE532" s="359"/>
      <c r="BF532" s="359"/>
      <c r="BG532" s="359"/>
      <c r="BH532" s="359"/>
      <c r="BI532" s="359"/>
      <c r="BJ532" s="359"/>
      <c r="BK532" s="359"/>
      <c r="BL532" s="359"/>
      <c r="BM532" s="359"/>
      <c r="BN532" s="359"/>
      <c r="BO532" s="359"/>
      <c r="BP532" s="359"/>
      <c r="BQ532" s="359"/>
      <c r="BR532" s="359"/>
      <c r="BS532" s="360" t="n">
        <v>4</v>
      </c>
      <c r="BT532" s="360"/>
      <c r="BU532" s="360"/>
      <c r="BV532" s="360"/>
      <c r="BW532" s="360"/>
      <c r="BX532" s="360"/>
      <c r="BY532" s="360"/>
      <c r="BZ532" s="360"/>
      <c r="CA532" s="360"/>
      <c r="CB532" s="360"/>
      <c r="CC532" s="360"/>
      <c r="CD532" s="360"/>
      <c r="CE532" s="360"/>
      <c r="CF532" s="360"/>
      <c r="CG532" s="360"/>
      <c r="CH532" s="360"/>
      <c r="CI532" s="361" t="n">
        <f aca="false">4*3000</f>
        <v>12000</v>
      </c>
      <c r="CJ532" s="361"/>
      <c r="CK532" s="361"/>
      <c r="CL532" s="361"/>
      <c r="CM532" s="361"/>
      <c r="CN532" s="361"/>
      <c r="CO532" s="361"/>
      <c r="CP532" s="361"/>
      <c r="CQ532" s="361"/>
      <c r="CR532" s="361"/>
      <c r="CS532" s="361"/>
      <c r="CT532" s="361"/>
      <c r="CU532" s="361"/>
      <c r="CV532" s="361"/>
      <c r="CW532" s="361"/>
      <c r="CX532" s="361"/>
      <c r="CY532" s="361"/>
      <c r="CZ532" s="361"/>
    </row>
    <row r="533" s="362" customFormat="true" ht="15" hidden="false" customHeight="true" outlineLevel="0" collapsed="false">
      <c r="A533" s="358" t="s">
        <v>604</v>
      </c>
      <c r="B533" s="358"/>
      <c r="C533" s="358"/>
      <c r="D533" s="358"/>
      <c r="E533" s="358"/>
      <c r="F533" s="358"/>
      <c r="G533" s="358"/>
      <c r="H533" s="359" t="s">
        <v>647</v>
      </c>
      <c r="I533" s="359"/>
      <c r="J533" s="359"/>
      <c r="K533" s="359"/>
      <c r="L533" s="359"/>
      <c r="M533" s="359"/>
      <c r="N533" s="359"/>
      <c r="O533" s="359"/>
      <c r="P533" s="359"/>
      <c r="Q533" s="359"/>
      <c r="R533" s="359"/>
      <c r="S533" s="359"/>
      <c r="T533" s="359"/>
      <c r="U533" s="359"/>
      <c r="V533" s="359"/>
      <c r="W533" s="359"/>
      <c r="X533" s="359"/>
      <c r="Y533" s="359"/>
      <c r="Z533" s="359"/>
      <c r="AA533" s="359"/>
      <c r="AB533" s="359"/>
      <c r="AC533" s="359"/>
      <c r="AD533" s="359"/>
      <c r="AE533" s="359"/>
      <c r="AF533" s="359"/>
      <c r="AG533" s="359"/>
      <c r="AH533" s="359"/>
      <c r="AI533" s="359"/>
      <c r="AJ533" s="359"/>
      <c r="AK533" s="359"/>
      <c r="AL533" s="359"/>
      <c r="AM533" s="359"/>
      <c r="AN533" s="359"/>
      <c r="AO533" s="359"/>
      <c r="AP533" s="359"/>
      <c r="AQ533" s="359"/>
      <c r="AR533" s="359"/>
      <c r="AS533" s="359"/>
      <c r="AT533" s="359"/>
      <c r="AU533" s="359"/>
      <c r="AV533" s="359"/>
      <c r="AW533" s="359"/>
      <c r="AX533" s="359"/>
      <c r="AY533" s="359"/>
      <c r="AZ533" s="359"/>
      <c r="BA533" s="359"/>
      <c r="BB533" s="359"/>
      <c r="BC533" s="359"/>
      <c r="BD533" s="359"/>
      <c r="BE533" s="359"/>
      <c r="BF533" s="359"/>
      <c r="BG533" s="359"/>
      <c r="BH533" s="359"/>
      <c r="BI533" s="359"/>
      <c r="BJ533" s="359"/>
      <c r="BK533" s="359"/>
      <c r="BL533" s="359"/>
      <c r="BM533" s="359"/>
      <c r="BN533" s="359"/>
      <c r="BO533" s="359"/>
      <c r="BP533" s="359"/>
      <c r="BQ533" s="359"/>
      <c r="BR533" s="359"/>
      <c r="BS533" s="360" t="n">
        <v>12</v>
      </c>
      <c r="BT533" s="360"/>
      <c r="BU533" s="360"/>
      <c r="BV533" s="360"/>
      <c r="BW533" s="360"/>
      <c r="BX533" s="360"/>
      <c r="BY533" s="360"/>
      <c r="BZ533" s="360"/>
      <c r="CA533" s="360"/>
      <c r="CB533" s="360"/>
      <c r="CC533" s="360"/>
      <c r="CD533" s="360"/>
      <c r="CE533" s="360"/>
      <c r="CF533" s="360"/>
      <c r="CG533" s="360"/>
      <c r="CH533" s="360"/>
      <c r="CI533" s="361" t="n">
        <f aca="false">12*3500</f>
        <v>42000</v>
      </c>
      <c r="CJ533" s="361"/>
      <c r="CK533" s="361"/>
      <c r="CL533" s="361"/>
      <c r="CM533" s="361"/>
      <c r="CN533" s="361"/>
      <c r="CO533" s="361"/>
      <c r="CP533" s="361"/>
      <c r="CQ533" s="361"/>
      <c r="CR533" s="361"/>
      <c r="CS533" s="361"/>
      <c r="CT533" s="361"/>
      <c r="CU533" s="361"/>
      <c r="CV533" s="361"/>
      <c r="CW533" s="361"/>
      <c r="CX533" s="361"/>
      <c r="CY533" s="361"/>
      <c r="CZ533" s="361"/>
    </row>
    <row r="534" s="362" customFormat="true" ht="15" hidden="false" customHeight="true" outlineLevel="0" collapsed="false">
      <c r="A534" s="358" t="s">
        <v>606</v>
      </c>
      <c r="B534" s="358"/>
      <c r="C534" s="358"/>
      <c r="D534" s="358"/>
      <c r="E534" s="358"/>
      <c r="F534" s="358"/>
      <c r="G534" s="358"/>
      <c r="H534" s="359" t="s">
        <v>648</v>
      </c>
      <c r="I534" s="359"/>
      <c r="J534" s="359"/>
      <c r="K534" s="359"/>
      <c r="L534" s="359"/>
      <c r="M534" s="359"/>
      <c r="N534" s="359"/>
      <c r="O534" s="359"/>
      <c r="P534" s="359"/>
      <c r="Q534" s="359"/>
      <c r="R534" s="359"/>
      <c r="S534" s="359"/>
      <c r="T534" s="359"/>
      <c r="U534" s="359"/>
      <c r="V534" s="359"/>
      <c r="W534" s="359"/>
      <c r="X534" s="359"/>
      <c r="Y534" s="359"/>
      <c r="Z534" s="359"/>
      <c r="AA534" s="359"/>
      <c r="AB534" s="359"/>
      <c r="AC534" s="359"/>
      <c r="AD534" s="359"/>
      <c r="AE534" s="359"/>
      <c r="AF534" s="359"/>
      <c r="AG534" s="359"/>
      <c r="AH534" s="359"/>
      <c r="AI534" s="359"/>
      <c r="AJ534" s="359"/>
      <c r="AK534" s="359"/>
      <c r="AL534" s="359"/>
      <c r="AM534" s="359"/>
      <c r="AN534" s="359"/>
      <c r="AO534" s="359"/>
      <c r="AP534" s="359"/>
      <c r="AQ534" s="359"/>
      <c r="AR534" s="359"/>
      <c r="AS534" s="359"/>
      <c r="AT534" s="359"/>
      <c r="AU534" s="359"/>
      <c r="AV534" s="359"/>
      <c r="AW534" s="359"/>
      <c r="AX534" s="359"/>
      <c r="AY534" s="359"/>
      <c r="AZ534" s="359"/>
      <c r="BA534" s="359"/>
      <c r="BB534" s="359"/>
      <c r="BC534" s="359"/>
      <c r="BD534" s="359"/>
      <c r="BE534" s="359"/>
      <c r="BF534" s="359"/>
      <c r="BG534" s="359"/>
      <c r="BH534" s="359"/>
      <c r="BI534" s="359"/>
      <c r="BJ534" s="359"/>
      <c r="BK534" s="359"/>
      <c r="BL534" s="359"/>
      <c r="BM534" s="359"/>
      <c r="BN534" s="359"/>
      <c r="BO534" s="359"/>
      <c r="BP534" s="359"/>
      <c r="BQ534" s="359"/>
      <c r="BR534" s="359"/>
      <c r="BS534" s="360" t="n">
        <v>1</v>
      </c>
      <c r="BT534" s="360"/>
      <c r="BU534" s="360"/>
      <c r="BV534" s="360"/>
      <c r="BW534" s="360"/>
      <c r="BX534" s="360"/>
      <c r="BY534" s="360"/>
      <c r="BZ534" s="360"/>
      <c r="CA534" s="360"/>
      <c r="CB534" s="360"/>
      <c r="CC534" s="360"/>
      <c r="CD534" s="360"/>
      <c r="CE534" s="360"/>
      <c r="CF534" s="360"/>
      <c r="CG534" s="360"/>
      <c r="CH534" s="360"/>
      <c r="CI534" s="361" t="n">
        <f aca="false">1*45000</f>
        <v>45000</v>
      </c>
      <c r="CJ534" s="361"/>
      <c r="CK534" s="361"/>
      <c r="CL534" s="361"/>
      <c r="CM534" s="361"/>
      <c r="CN534" s="361"/>
      <c r="CO534" s="361"/>
      <c r="CP534" s="361"/>
      <c r="CQ534" s="361"/>
      <c r="CR534" s="361"/>
      <c r="CS534" s="361"/>
      <c r="CT534" s="361"/>
      <c r="CU534" s="361"/>
      <c r="CV534" s="361"/>
      <c r="CW534" s="361"/>
      <c r="CX534" s="361"/>
      <c r="CY534" s="361"/>
      <c r="CZ534" s="361"/>
    </row>
    <row r="535" s="362" customFormat="true" ht="15" hidden="false" customHeight="true" outlineLevel="0" collapsed="false">
      <c r="A535" s="358" t="s">
        <v>608</v>
      </c>
      <c r="B535" s="358"/>
      <c r="C535" s="358"/>
      <c r="D535" s="358"/>
      <c r="E535" s="358"/>
      <c r="F535" s="358"/>
      <c r="G535" s="358"/>
      <c r="H535" s="359" t="s">
        <v>649</v>
      </c>
      <c r="I535" s="359"/>
      <c r="J535" s="359"/>
      <c r="K535" s="359"/>
      <c r="L535" s="359"/>
      <c r="M535" s="359"/>
      <c r="N535" s="359"/>
      <c r="O535" s="359"/>
      <c r="P535" s="359"/>
      <c r="Q535" s="359"/>
      <c r="R535" s="359"/>
      <c r="S535" s="359"/>
      <c r="T535" s="359"/>
      <c r="U535" s="359"/>
      <c r="V535" s="359"/>
      <c r="W535" s="359"/>
      <c r="X535" s="359"/>
      <c r="Y535" s="359"/>
      <c r="Z535" s="359"/>
      <c r="AA535" s="359"/>
      <c r="AB535" s="359"/>
      <c r="AC535" s="359"/>
      <c r="AD535" s="359"/>
      <c r="AE535" s="359"/>
      <c r="AF535" s="359"/>
      <c r="AG535" s="359"/>
      <c r="AH535" s="359"/>
      <c r="AI535" s="359"/>
      <c r="AJ535" s="359"/>
      <c r="AK535" s="359"/>
      <c r="AL535" s="359"/>
      <c r="AM535" s="359"/>
      <c r="AN535" s="359"/>
      <c r="AO535" s="359"/>
      <c r="AP535" s="359"/>
      <c r="AQ535" s="359"/>
      <c r="AR535" s="359"/>
      <c r="AS535" s="359"/>
      <c r="AT535" s="359"/>
      <c r="AU535" s="359"/>
      <c r="AV535" s="359"/>
      <c r="AW535" s="359"/>
      <c r="AX535" s="359"/>
      <c r="AY535" s="359"/>
      <c r="AZ535" s="359"/>
      <c r="BA535" s="359"/>
      <c r="BB535" s="359"/>
      <c r="BC535" s="359"/>
      <c r="BD535" s="359"/>
      <c r="BE535" s="359"/>
      <c r="BF535" s="359"/>
      <c r="BG535" s="359"/>
      <c r="BH535" s="359"/>
      <c r="BI535" s="359"/>
      <c r="BJ535" s="359"/>
      <c r="BK535" s="359"/>
      <c r="BL535" s="359"/>
      <c r="BM535" s="359"/>
      <c r="BN535" s="359"/>
      <c r="BO535" s="359"/>
      <c r="BP535" s="359"/>
      <c r="BQ535" s="359"/>
      <c r="BR535" s="359"/>
      <c r="BS535" s="360" t="n">
        <v>1</v>
      </c>
      <c r="BT535" s="360"/>
      <c r="BU535" s="360"/>
      <c r="BV535" s="360"/>
      <c r="BW535" s="360"/>
      <c r="BX535" s="360"/>
      <c r="BY535" s="360"/>
      <c r="BZ535" s="360"/>
      <c r="CA535" s="360"/>
      <c r="CB535" s="360"/>
      <c r="CC535" s="360"/>
      <c r="CD535" s="360"/>
      <c r="CE535" s="360"/>
      <c r="CF535" s="360"/>
      <c r="CG535" s="360"/>
      <c r="CH535" s="360"/>
      <c r="CI535" s="361" t="n">
        <f aca="false">1*7500</f>
        <v>7500</v>
      </c>
      <c r="CJ535" s="361"/>
      <c r="CK535" s="361"/>
      <c r="CL535" s="361"/>
      <c r="CM535" s="361"/>
      <c r="CN535" s="361"/>
      <c r="CO535" s="361"/>
      <c r="CP535" s="361"/>
      <c r="CQ535" s="361"/>
      <c r="CR535" s="361"/>
      <c r="CS535" s="361"/>
      <c r="CT535" s="361"/>
      <c r="CU535" s="361"/>
      <c r="CV535" s="361"/>
      <c r="CW535" s="361"/>
      <c r="CX535" s="361"/>
      <c r="CY535" s="361"/>
      <c r="CZ535" s="361"/>
    </row>
    <row r="536" s="362" customFormat="true" ht="15" hidden="false" customHeight="true" outlineLevel="0" collapsed="false">
      <c r="A536" s="358" t="s">
        <v>610</v>
      </c>
      <c r="B536" s="358"/>
      <c r="C536" s="358"/>
      <c r="D536" s="358"/>
      <c r="E536" s="358"/>
      <c r="F536" s="358"/>
      <c r="G536" s="358"/>
      <c r="H536" s="359" t="s">
        <v>650</v>
      </c>
      <c r="I536" s="359"/>
      <c r="J536" s="359"/>
      <c r="K536" s="359"/>
      <c r="L536" s="359"/>
      <c r="M536" s="359"/>
      <c r="N536" s="359"/>
      <c r="O536" s="359"/>
      <c r="P536" s="359"/>
      <c r="Q536" s="359"/>
      <c r="R536" s="359"/>
      <c r="S536" s="359"/>
      <c r="T536" s="359"/>
      <c r="U536" s="359"/>
      <c r="V536" s="359"/>
      <c r="W536" s="359"/>
      <c r="X536" s="359"/>
      <c r="Y536" s="359"/>
      <c r="Z536" s="359"/>
      <c r="AA536" s="359"/>
      <c r="AB536" s="359"/>
      <c r="AC536" s="359"/>
      <c r="AD536" s="359"/>
      <c r="AE536" s="359"/>
      <c r="AF536" s="359"/>
      <c r="AG536" s="359"/>
      <c r="AH536" s="359"/>
      <c r="AI536" s="359"/>
      <c r="AJ536" s="359"/>
      <c r="AK536" s="359"/>
      <c r="AL536" s="359"/>
      <c r="AM536" s="359"/>
      <c r="AN536" s="359"/>
      <c r="AO536" s="359"/>
      <c r="AP536" s="359"/>
      <c r="AQ536" s="359"/>
      <c r="AR536" s="359"/>
      <c r="AS536" s="359"/>
      <c r="AT536" s="359"/>
      <c r="AU536" s="359"/>
      <c r="AV536" s="359"/>
      <c r="AW536" s="359"/>
      <c r="AX536" s="359"/>
      <c r="AY536" s="359"/>
      <c r="AZ536" s="359"/>
      <c r="BA536" s="359"/>
      <c r="BB536" s="359"/>
      <c r="BC536" s="359"/>
      <c r="BD536" s="359"/>
      <c r="BE536" s="359"/>
      <c r="BF536" s="359"/>
      <c r="BG536" s="359"/>
      <c r="BH536" s="359"/>
      <c r="BI536" s="359"/>
      <c r="BJ536" s="359"/>
      <c r="BK536" s="359"/>
      <c r="BL536" s="359"/>
      <c r="BM536" s="359"/>
      <c r="BN536" s="359"/>
      <c r="BO536" s="359"/>
      <c r="BP536" s="359"/>
      <c r="BQ536" s="359"/>
      <c r="BR536" s="359"/>
      <c r="BS536" s="360" t="n">
        <v>1</v>
      </c>
      <c r="BT536" s="360"/>
      <c r="BU536" s="360"/>
      <c r="BV536" s="360"/>
      <c r="BW536" s="360"/>
      <c r="BX536" s="360"/>
      <c r="BY536" s="360"/>
      <c r="BZ536" s="360"/>
      <c r="CA536" s="360"/>
      <c r="CB536" s="360"/>
      <c r="CC536" s="360"/>
      <c r="CD536" s="360"/>
      <c r="CE536" s="360"/>
      <c r="CF536" s="360"/>
      <c r="CG536" s="360"/>
      <c r="CH536" s="360"/>
      <c r="CI536" s="361" t="n">
        <f aca="false">1*7000</f>
        <v>7000</v>
      </c>
      <c r="CJ536" s="361"/>
      <c r="CK536" s="361"/>
      <c r="CL536" s="361"/>
      <c r="CM536" s="361"/>
      <c r="CN536" s="361"/>
      <c r="CO536" s="361"/>
      <c r="CP536" s="361"/>
      <c r="CQ536" s="361"/>
      <c r="CR536" s="361"/>
      <c r="CS536" s="361"/>
      <c r="CT536" s="361"/>
      <c r="CU536" s="361"/>
      <c r="CV536" s="361"/>
      <c r="CW536" s="361"/>
      <c r="CX536" s="361"/>
      <c r="CY536" s="361"/>
      <c r="CZ536" s="361"/>
    </row>
    <row r="537" s="362" customFormat="true" ht="30" hidden="false" customHeight="true" outlineLevel="0" collapsed="false">
      <c r="A537" s="358" t="s">
        <v>612</v>
      </c>
      <c r="B537" s="358"/>
      <c r="C537" s="358"/>
      <c r="D537" s="358"/>
      <c r="E537" s="358"/>
      <c r="F537" s="358"/>
      <c r="G537" s="358"/>
      <c r="H537" s="359" t="s">
        <v>651</v>
      </c>
      <c r="I537" s="359"/>
      <c r="J537" s="359"/>
      <c r="K537" s="359"/>
      <c r="L537" s="359"/>
      <c r="M537" s="359"/>
      <c r="N537" s="359"/>
      <c r="O537" s="359"/>
      <c r="P537" s="359"/>
      <c r="Q537" s="359"/>
      <c r="R537" s="359"/>
      <c r="S537" s="359"/>
      <c r="T537" s="359"/>
      <c r="U537" s="359"/>
      <c r="V537" s="359"/>
      <c r="W537" s="359"/>
      <c r="X537" s="359"/>
      <c r="Y537" s="359"/>
      <c r="Z537" s="359"/>
      <c r="AA537" s="359"/>
      <c r="AB537" s="359"/>
      <c r="AC537" s="359"/>
      <c r="AD537" s="359"/>
      <c r="AE537" s="359"/>
      <c r="AF537" s="359"/>
      <c r="AG537" s="359"/>
      <c r="AH537" s="359"/>
      <c r="AI537" s="359"/>
      <c r="AJ537" s="359"/>
      <c r="AK537" s="359"/>
      <c r="AL537" s="359"/>
      <c r="AM537" s="359"/>
      <c r="AN537" s="359"/>
      <c r="AO537" s="359"/>
      <c r="AP537" s="359"/>
      <c r="AQ537" s="359"/>
      <c r="AR537" s="359"/>
      <c r="AS537" s="359"/>
      <c r="AT537" s="359"/>
      <c r="AU537" s="359"/>
      <c r="AV537" s="359"/>
      <c r="AW537" s="359"/>
      <c r="AX537" s="359"/>
      <c r="AY537" s="359"/>
      <c r="AZ537" s="359"/>
      <c r="BA537" s="359"/>
      <c r="BB537" s="359"/>
      <c r="BC537" s="359"/>
      <c r="BD537" s="359"/>
      <c r="BE537" s="359"/>
      <c r="BF537" s="359"/>
      <c r="BG537" s="359"/>
      <c r="BH537" s="359"/>
      <c r="BI537" s="359"/>
      <c r="BJ537" s="359"/>
      <c r="BK537" s="359"/>
      <c r="BL537" s="359"/>
      <c r="BM537" s="359"/>
      <c r="BN537" s="359"/>
      <c r="BO537" s="359"/>
      <c r="BP537" s="359"/>
      <c r="BQ537" s="359"/>
      <c r="BR537" s="359"/>
      <c r="BS537" s="360" t="n">
        <v>12</v>
      </c>
      <c r="BT537" s="360"/>
      <c r="BU537" s="360"/>
      <c r="BV537" s="360"/>
      <c r="BW537" s="360"/>
      <c r="BX537" s="360"/>
      <c r="BY537" s="360"/>
      <c r="BZ537" s="360"/>
      <c r="CA537" s="360"/>
      <c r="CB537" s="360"/>
      <c r="CC537" s="360"/>
      <c r="CD537" s="360"/>
      <c r="CE537" s="360"/>
      <c r="CF537" s="360"/>
      <c r="CG537" s="360"/>
      <c r="CH537" s="360"/>
      <c r="CI537" s="361" t="n">
        <f aca="false">12*5445</f>
        <v>65340</v>
      </c>
      <c r="CJ537" s="361"/>
      <c r="CK537" s="361"/>
      <c r="CL537" s="361"/>
      <c r="CM537" s="361"/>
      <c r="CN537" s="361"/>
      <c r="CO537" s="361"/>
      <c r="CP537" s="361"/>
      <c r="CQ537" s="361"/>
      <c r="CR537" s="361"/>
      <c r="CS537" s="361"/>
      <c r="CT537" s="361"/>
      <c r="CU537" s="361"/>
      <c r="CV537" s="361"/>
      <c r="CW537" s="361"/>
      <c r="CX537" s="361"/>
      <c r="CY537" s="361"/>
      <c r="CZ537" s="361"/>
    </row>
    <row r="538" s="362" customFormat="true" ht="12.75" hidden="false" customHeight="true" outlineLevel="0" collapsed="false">
      <c r="A538" s="358" t="s">
        <v>614</v>
      </c>
      <c r="B538" s="358"/>
      <c r="C538" s="358"/>
      <c r="D538" s="358"/>
      <c r="E538" s="358"/>
      <c r="F538" s="358"/>
      <c r="G538" s="358"/>
      <c r="H538" s="359" t="s">
        <v>652</v>
      </c>
      <c r="I538" s="359"/>
      <c r="J538" s="359"/>
      <c r="K538" s="359"/>
      <c r="L538" s="359"/>
      <c r="M538" s="359"/>
      <c r="N538" s="359"/>
      <c r="O538" s="359"/>
      <c r="P538" s="359"/>
      <c r="Q538" s="359"/>
      <c r="R538" s="359"/>
      <c r="S538" s="359"/>
      <c r="T538" s="359"/>
      <c r="U538" s="359"/>
      <c r="V538" s="359"/>
      <c r="W538" s="359"/>
      <c r="X538" s="359"/>
      <c r="Y538" s="359"/>
      <c r="Z538" s="359"/>
      <c r="AA538" s="359"/>
      <c r="AB538" s="359"/>
      <c r="AC538" s="359"/>
      <c r="AD538" s="359"/>
      <c r="AE538" s="359"/>
      <c r="AF538" s="359"/>
      <c r="AG538" s="359"/>
      <c r="AH538" s="359"/>
      <c r="AI538" s="359"/>
      <c r="AJ538" s="359"/>
      <c r="AK538" s="359"/>
      <c r="AL538" s="359"/>
      <c r="AM538" s="359"/>
      <c r="AN538" s="359"/>
      <c r="AO538" s="359"/>
      <c r="AP538" s="359"/>
      <c r="AQ538" s="359"/>
      <c r="AR538" s="359"/>
      <c r="AS538" s="359"/>
      <c r="AT538" s="359"/>
      <c r="AU538" s="359"/>
      <c r="AV538" s="359"/>
      <c r="AW538" s="359"/>
      <c r="AX538" s="359"/>
      <c r="AY538" s="359"/>
      <c r="AZ538" s="359"/>
      <c r="BA538" s="359"/>
      <c r="BB538" s="359"/>
      <c r="BC538" s="359"/>
      <c r="BD538" s="359"/>
      <c r="BE538" s="359"/>
      <c r="BF538" s="359"/>
      <c r="BG538" s="359"/>
      <c r="BH538" s="359"/>
      <c r="BI538" s="359"/>
      <c r="BJ538" s="359"/>
      <c r="BK538" s="359"/>
      <c r="BL538" s="359"/>
      <c r="BM538" s="359"/>
      <c r="BN538" s="359"/>
      <c r="BO538" s="359"/>
      <c r="BP538" s="359"/>
      <c r="BQ538" s="359"/>
      <c r="BR538" s="359"/>
      <c r="BS538" s="360" t="n">
        <v>1</v>
      </c>
      <c r="BT538" s="360"/>
      <c r="BU538" s="360"/>
      <c r="BV538" s="360"/>
      <c r="BW538" s="360"/>
      <c r="BX538" s="360"/>
      <c r="BY538" s="360"/>
      <c r="BZ538" s="360"/>
      <c r="CA538" s="360"/>
      <c r="CB538" s="360"/>
      <c r="CC538" s="360"/>
      <c r="CD538" s="360"/>
      <c r="CE538" s="360"/>
      <c r="CF538" s="360"/>
      <c r="CG538" s="360"/>
      <c r="CH538" s="360"/>
      <c r="CI538" s="361" t="n">
        <f aca="false">1*3500</f>
        <v>3500</v>
      </c>
      <c r="CJ538" s="361"/>
      <c r="CK538" s="361"/>
      <c r="CL538" s="361"/>
      <c r="CM538" s="361"/>
      <c r="CN538" s="361"/>
      <c r="CO538" s="361"/>
      <c r="CP538" s="361"/>
      <c r="CQ538" s="361"/>
      <c r="CR538" s="361"/>
      <c r="CS538" s="361"/>
      <c r="CT538" s="361"/>
      <c r="CU538" s="361"/>
      <c r="CV538" s="361"/>
      <c r="CW538" s="361"/>
      <c r="CX538" s="361"/>
      <c r="CY538" s="361"/>
      <c r="CZ538" s="361"/>
    </row>
    <row r="539" s="362" customFormat="true" ht="12.75" hidden="false" customHeight="false" outlineLevel="0" collapsed="false">
      <c r="A539" s="387" t="s">
        <v>516</v>
      </c>
      <c r="B539" s="387"/>
      <c r="C539" s="387"/>
      <c r="D539" s="387"/>
      <c r="E539" s="387"/>
      <c r="F539" s="387"/>
      <c r="G539" s="387"/>
      <c r="H539" s="387"/>
      <c r="I539" s="387"/>
      <c r="J539" s="387"/>
      <c r="K539" s="387"/>
      <c r="L539" s="387"/>
      <c r="M539" s="387"/>
      <c r="N539" s="387"/>
      <c r="O539" s="387"/>
      <c r="P539" s="387"/>
      <c r="Q539" s="387"/>
      <c r="R539" s="387"/>
      <c r="S539" s="387"/>
      <c r="T539" s="387"/>
      <c r="U539" s="387"/>
      <c r="V539" s="387"/>
      <c r="W539" s="387"/>
      <c r="X539" s="387"/>
      <c r="Y539" s="387"/>
      <c r="Z539" s="387"/>
      <c r="AA539" s="387"/>
      <c r="AB539" s="387"/>
      <c r="AC539" s="387"/>
      <c r="AD539" s="387"/>
      <c r="AE539" s="387"/>
      <c r="AF539" s="387"/>
      <c r="AG539" s="387"/>
      <c r="AH539" s="387"/>
      <c r="AI539" s="387"/>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c r="BJ539" s="387"/>
      <c r="BK539" s="387"/>
      <c r="BL539" s="387"/>
      <c r="BM539" s="387"/>
      <c r="BN539" s="387"/>
      <c r="BO539" s="387"/>
      <c r="BP539" s="387"/>
      <c r="BQ539" s="387"/>
      <c r="BR539" s="387"/>
      <c r="BS539" s="365" t="s">
        <v>164</v>
      </c>
      <c r="BT539" s="365"/>
      <c r="BU539" s="365"/>
      <c r="BV539" s="365"/>
      <c r="BW539" s="365"/>
      <c r="BX539" s="365"/>
      <c r="BY539" s="365"/>
      <c r="BZ539" s="365"/>
      <c r="CA539" s="365"/>
      <c r="CB539" s="365"/>
      <c r="CC539" s="365"/>
      <c r="CD539" s="365"/>
      <c r="CE539" s="365"/>
      <c r="CF539" s="365"/>
      <c r="CG539" s="365"/>
      <c r="CH539" s="365"/>
      <c r="CI539" s="366" t="n">
        <f aca="false">SUM(CI524:CZ538)</f>
        <v>1173140</v>
      </c>
      <c r="CJ539" s="366"/>
      <c r="CK539" s="366"/>
      <c r="CL539" s="366"/>
      <c r="CM539" s="366"/>
      <c r="CN539" s="366"/>
      <c r="CO539" s="366"/>
      <c r="CP539" s="366"/>
      <c r="CQ539" s="366"/>
      <c r="CR539" s="366"/>
      <c r="CS539" s="366"/>
      <c r="CT539" s="366"/>
      <c r="CU539" s="366"/>
      <c r="CV539" s="366"/>
      <c r="CW539" s="366"/>
      <c r="CX539" s="366"/>
      <c r="CY539" s="366"/>
      <c r="CZ539" s="366"/>
      <c r="DE539" s="429"/>
      <c r="DF539" s="429"/>
      <c r="DG539" s="429"/>
      <c r="DH539" s="429"/>
      <c r="DI539" s="429"/>
      <c r="DJ539" s="429"/>
      <c r="DK539" s="429"/>
      <c r="DL539" s="429"/>
      <c r="DM539" s="429"/>
      <c r="DN539" s="429"/>
      <c r="DO539" s="429"/>
      <c r="DP539" s="429"/>
      <c r="DQ539" s="429"/>
      <c r="DR539" s="429"/>
      <c r="DS539" s="429"/>
      <c r="DT539" s="429"/>
      <c r="DU539" s="429"/>
      <c r="DV539" s="429"/>
      <c r="DW539" s="429"/>
      <c r="DX539" s="429"/>
      <c r="DY539" s="429"/>
      <c r="DZ539" s="429"/>
      <c r="EA539" s="429"/>
      <c r="EB539" s="429"/>
      <c r="EC539" s="429"/>
      <c r="ED539" s="429"/>
      <c r="EE539" s="429"/>
      <c r="EF539" s="429"/>
      <c r="EG539" s="429"/>
      <c r="EH539" s="429"/>
      <c r="EI539" s="429"/>
      <c r="EJ539" s="429"/>
      <c r="EK539" s="429"/>
      <c r="EL539" s="429"/>
      <c r="EM539" s="429"/>
      <c r="EN539" s="429"/>
      <c r="EO539" s="429"/>
      <c r="EP539" s="429"/>
      <c r="EQ539" s="429"/>
      <c r="ER539" s="429"/>
      <c r="ES539" s="429"/>
      <c r="ET539" s="429"/>
      <c r="EU539" s="429"/>
      <c r="EV539" s="429"/>
      <c r="EW539" s="429"/>
      <c r="EX539" s="429"/>
      <c r="EZ539" s="429"/>
      <c r="FA539" s="429"/>
      <c r="FB539" s="429"/>
      <c r="FC539" s="429"/>
      <c r="FD539" s="429"/>
      <c r="FE539" s="429"/>
      <c r="FF539" s="429"/>
      <c r="FG539" s="429"/>
      <c r="FH539" s="429"/>
      <c r="FI539" s="429"/>
      <c r="FJ539" s="429"/>
      <c r="FK539" s="429"/>
      <c r="FL539" s="429"/>
      <c r="FM539" s="429"/>
      <c r="FN539" s="429"/>
      <c r="FO539" s="429"/>
      <c r="FP539" s="429"/>
      <c r="FQ539" s="429"/>
      <c r="FR539" s="429"/>
      <c r="FS539" s="429"/>
      <c r="FT539" s="429"/>
      <c r="FU539" s="429"/>
      <c r="FV539" s="429"/>
      <c r="FW539" s="429"/>
      <c r="FX539" s="429"/>
    </row>
    <row r="540" s="357" customFormat="true" ht="15" hidden="false" customHeight="true" outlineLevel="0" collapsed="false">
      <c r="A540" s="387" t="s">
        <v>350</v>
      </c>
      <c r="B540" s="387"/>
      <c r="C540" s="387"/>
      <c r="D540" s="387"/>
      <c r="E540" s="387"/>
      <c r="F540" s="387"/>
      <c r="G540" s="387"/>
      <c r="H540" s="387"/>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c r="BJ540" s="387"/>
      <c r="BK540" s="387"/>
      <c r="BL540" s="387"/>
      <c r="BM540" s="387"/>
      <c r="BN540" s="387"/>
      <c r="BO540" s="387"/>
      <c r="BP540" s="387"/>
      <c r="BQ540" s="387"/>
      <c r="BR540" s="387"/>
      <c r="BS540" s="365"/>
      <c r="BT540" s="365"/>
      <c r="BU540" s="365"/>
      <c r="BV540" s="365"/>
      <c r="BW540" s="365"/>
      <c r="BX540" s="365"/>
      <c r="BY540" s="365"/>
      <c r="BZ540" s="365"/>
      <c r="CA540" s="365"/>
      <c r="CB540" s="365"/>
      <c r="CC540" s="365"/>
      <c r="CD540" s="365"/>
      <c r="CE540" s="365"/>
      <c r="CF540" s="365"/>
      <c r="CG540" s="365"/>
      <c r="CH540" s="365"/>
      <c r="CI540" s="411"/>
      <c r="CJ540" s="427"/>
      <c r="CK540" s="366" t="n">
        <f aca="false">CI539</f>
        <v>1173140</v>
      </c>
      <c r="CL540" s="366"/>
      <c r="CM540" s="366"/>
      <c r="CN540" s="366"/>
      <c r="CO540" s="366"/>
      <c r="CP540" s="366"/>
      <c r="CQ540" s="366"/>
      <c r="CR540" s="366"/>
      <c r="CS540" s="366"/>
      <c r="CT540" s="366"/>
      <c r="CU540" s="366"/>
      <c r="CV540" s="366"/>
      <c r="CW540" s="366"/>
      <c r="CX540" s="366"/>
      <c r="CY540" s="366"/>
      <c r="CZ540" s="366"/>
    </row>
    <row r="541" s="353" customFormat="true" ht="14.25" hidden="false" customHeight="true" outlineLevel="0" collapsed="false">
      <c r="A541" s="259" t="s">
        <v>653</v>
      </c>
      <c r="B541" s="259"/>
      <c r="C541" s="259"/>
      <c r="D541" s="259"/>
      <c r="E541" s="259"/>
      <c r="F541" s="259"/>
      <c r="G541" s="259"/>
      <c r="H541" s="259"/>
      <c r="I541" s="259"/>
      <c r="J541" s="259"/>
      <c r="K541" s="259"/>
      <c r="L541" s="259"/>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c r="BT541" s="259"/>
      <c r="BU541" s="259"/>
      <c r="BV541" s="259"/>
      <c r="BW541" s="259"/>
      <c r="BX541" s="259"/>
      <c r="BY541" s="259"/>
      <c r="BZ541" s="259"/>
      <c r="CA541" s="259"/>
      <c r="CB541" s="259"/>
      <c r="CC541" s="259"/>
      <c r="CD541" s="259"/>
      <c r="CE541" s="259"/>
      <c r="CF541" s="259"/>
      <c r="CG541" s="259"/>
      <c r="CH541" s="259"/>
      <c r="CI541" s="259"/>
      <c r="CJ541" s="259"/>
      <c r="CK541" s="259"/>
      <c r="CL541" s="259"/>
      <c r="CM541" s="259"/>
      <c r="CN541" s="259"/>
      <c r="CO541" s="259"/>
      <c r="CP541" s="259"/>
      <c r="CQ541" s="259"/>
      <c r="CR541" s="259"/>
      <c r="CS541" s="259"/>
      <c r="CT541" s="259"/>
      <c r="CU541" s="259"/>
      <c r="CV541" s="259"/>
      <c r="CW541" s="259"/>
      <c r="CX541" s="259"/>
      <c r="CY541" s="259"/>
      <c r="CZ541" s="259"/>
    </row>
    <row r="542" s="355" customFormat="true" ht="14.25" hidden="false" customHeight="false" outlineLevel="0" collapsed="false">
      <c r="A542" s="371"/>
      <c r="B542" s="371"/>
      <c r="C542" s="371"/>
      <c r="D542" s="371"/>
      <c r="E542" s="371"/>
      <c r="F542" s="371"/>
      <c r="G542" s="371"/>
      <c r="H542" s="371"/>
      <c r="I542" s="371"/>
      <c r="J542" s="371"/>
      <c r="K542" s="371"/>
      <c r="L542" s="371"/>
      <c r="M542" s="371"/>
      <c r="N542" s="371"/>
      <c r="O542" s="371"/>
      <c r="P542" s="371"/>
      <c r="Q542" s="371"/>
      <c r="R542" s="371"/>
      <c r="S542" s="371"/>
      <c r="T542" s="371"/>
      <c r="U542" s="371"/>
      <c r="V542" s="371"/>
      <c r="W542" s="371"/>
      <c r="X542" s="371"/>
      <c r="Y542" s="371"/>
      <c r="Z542" s="371"/>
      <c r="AA542" s="371"/>
      <c r="AB542" s="371"/>
      <c r="AC542" s="371"/>
      <c r="AD542" s="371"/>
      <c r="AE542" s="371"/>
      <c r="AF542" s="371"/>
      <c r="AG542" s="371"/>
      <c r="AH542" s="371"/>
      <c r="AI542" s="371"/>
      <c r="AJ542" s="371"/>
      <c r="AK542" s="371"/>
      <c r="AL542" s="371"/>
      <c r="AM542" s="371"/>
      <c r="AN542" s="371"/>
      <c r="AO542" s="371"/>
      <c r="AP542" s="371"/>
      <c r="AQ542" s="371"/>
      <c r="AR542" s="371"/>
      <c r="AS542" s="371"/>
      <c r="AT542" s="371"/>
      <c r="AU542" s="371"/>
      <c r="AV542" s="371"/>
      <c r="AW542" s="371"/>
      <c r="AX542" s="371"/>
      <c r="AY542" s="371"/>
      <c r="AZ542" s="371"/>
      <c r="BA542" s="371"/>
      <c r="BB542" s="371"/>
      <c r="BC542" s="371"/>
      <c r="BD542" s="371"/>
      <c r="BE542" s="371"/>
      <c r="BF542" s="371"/>
      <c r="BG542" s="371"/>
      <c r="BH542" s="371"/>
      <c r="BI542" s="371"/>
      <c r="BJ542" s="371"/>
      <c r="BK542" s="371"/>
      <c r="BL542" s="371"/>
      <c r="BM542" s="371"/>
      <c r="BN542" s="371"/>
      <c r="BO542" s="371"/>
      <c r="BP542" s="371"/>
      <c r="BQ542" s="371"/>
      <c r="BR542" s="371"/>
      <c r="BS542" s="371"/>
      <c r="BT542" s="371"/>
      <c r="BU542" s="371"/>
      <c r="BV542" s="371"/>
      <c r="BW542" s="371"/>
      <c r="BX542" s="371"/>
      <c r="BY542" s="371"/>
      <c r="BZ542" s="371"/>
      <c r="CA542" s="371"/>
      <c r="CB542" s="371"/>
      <c r="CC542" s="371"/>
      <c r="CD542" s="371"/>
      <c r="CE542" s="371"/>
      <c r="CF542" s="371"/>
      <c r="CG542" s="371"/>
      <c r="CH542" s="371"/>
      <c r="CI542" s="371"/>
      <c r="CJ542" s="371"/>
      <c r="CK542" s="371"/>
      <c r="CL542" s="371"/>
      <c r="CM542" s="371"/>
      <c r="CN542" s="371"/>
      <c r="CO542" s="371"/>
      <c r="CP542" s="371"/>
      <c r="CQ542" s="371"/>
      <c r="CR542" s="371"/>
      <c r="CS542" s="371"/>
      <c r="CT542" s="371"/>
      <c r="CU542" s="371"/>
      <c r="CV542" s="371"/>
      <c r="CW542" s="371"/>
      <c r="CX542" s="371"/>
      <c r="CY542" s="371"/>
      <c r="CZ542" s="371"/>
    </row>
    <row r="543" s="362" customFormat="true" ht="14.25" hidden="false" customHeight="false" outlineLevel="0" collapsed="false">
      <c r="A543" s="244" t="s">
        <v>420</v>
      </c>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302" t="s">
        <v>207</v>
      </c>
      <c r="X543" s="302"/>
      <c r="Y543" s="302"/>
      <c r="Z543" s="302"/>
      <c r="AA543" s="302"/>
      <c r="AB543" s="302"/>
      <c r="AC543" s="302"/>
      <c r="AD543" s="302"/>
      <c r="AE543" s="302"/>
      <c r="AF543" s="302"/>
      <c r="AG543" s="302"/>
      <c r="AH543" s="302"/>
      <c r="AI543" s="302"/>
      <c r="AJ543" s="302"/>
      <c r="AK543" s="302"/>
      <c r="AL543" s="302"/>
      <c r="AM543" s="302"/>
      <c r="AN543" s="302"/>
      <c r="AO543" s="302"/>
      <c r="AP543" s="302"/>
      <c r="AQ543" s="302"/>
      <c r="AR543" s="302"/>
      <c r="AS543" s="302"/>
      <c r="AT543" s="302"/>
      <c r="AU543" s="302"/>
      <c r="AV543" s="302"/>
      <c r="AW543" s="302"/>
      <c r="AX543" s="302"/>
      <c r="AY543" s="302"/>
      <c r="AZ543" s="302"/>
      <c r="BA543" s="302"/>
      <c r="BB543" s="302"/>
      <c r="BC543" s="302"/>
      <c r="BD543" s="302"/>
      <c r="BE543" s="302"/>
      <c r="BF543" s="302"/>
      <c r="BG543" s="302"/>
      <c r="BH543" s="302"/>
      <c r="BI543" s="302"/>
      <c r="BJ543" s="302"/>
      <c r="BK543" s="302"/>
      <c r="BL543" s="302"/>
      <c r="BM543" s="302"/>
      <c r="BN543" s="302"/>
      <c r="BO543" s="302"/>
      <c r="BP543" s="302"/>
      <c r="BQ543" s="302"/>
      <c r="BR543" s="302"/>
      <c r="BS543" s="302"/>
      <c r="BT543" s="302"/>
      <c r="BU543" s="302"/>
      <c r="BV543" s="302"/>
      <c r="BW543" s="302"/>
      <c r="BX543" s="302"/>
      <c r="BY543" s="302"/>
      <c r="BZ543" s="302"/>
      <c r="CA543" s="302"/>
      <c r="CB543" s="302"/>
      <c r="CC543" s="302"/>
      <c r="CD543" s="302"/>
      <c r="CE543" s="302"/>
      <c r="CF543" s="302"/>
      <c r="CG543" s="302"/>
      <c r="CH543" s="302"/>
      <c r="CI543" s="302"/>
      <c r="CJ543" s="302"/>
      <c r="CK543" s="302"/>
      <c r="CL543" s="302"/>
      <c r="CM543" s="302"/>
      <c r="CN543" s="302"/>
      <c r="CO543" s="302"/>
      <c r="CP543" s="302"/>
      <c r="CQ543" s="302"/>
      <c r="CR543" s="302"/>
      <c r="CS543" s="302"/>
      <c r="CT543" s="302"/>
      <c r="CU543" s="302"/>
      <c r="CV543" s="302"/>
      <c r="CW543" s="302"/>
      <c r="CX543" s="302"/>
      <c r="CY543" s="302"/>
      <c r="CZ543" s="302"/>
    </row>
    <row r="544" s="362" customFormat="true" ht="14.25" hidden="false" customHeight="false" outlineLevel="0" collapsed="false">
      <c r="A544" s="371"/>
      <c r="B544" s="371"/>
      <c r="C544" s="371"/>
      <c r="D544" s="371"/>
      <c r="E544" s="371"/>
      <c r="F544" s="371"/>
      <c r="G544" s="371"/>
      <c r="H544" s="371"/>
      <c r="I544" s="371"/>
      <c r="J544" s="371"/>
      <c r="K544" s="371"/>
      <c r="L544" s="371"/>
      <c r="M544" s="371"/>
      <c r="N544" s="371"/>
      <c r="O544" s="371"/>
      <c r="P544" s="371"/>
      <c r="Q544" s="371"/>
      <c r="R544" s="371"/>
      <c r="S544" s="371"/>
      <c r="T544" s="371"/>
      <c r="U544" s="371"/>
      <c r="V544" s="371"/>
      <c r="W544" s="371"/>
      <c r="X544" s="371"/>
      <c r="Y544" s="371"/>
      <c r="Z544" s="371"/>
      <c r="AA544" s="371"/>
      <c r="AB544" s="371"/>
      <c r="AC544" s="371"/>
      <c r="AD544" s="371"/>
      <c r="AE544" s="371"/>
      <c r="AF544" s="371"/>
      <c r="AG544" s="371"/>
      <c r="AH544" s="371"/>
      <c r="AI544" s="371"/>
      <c r="AJ544" s="371"/>
      <c r="AK544" s="371"/>
      <c r="AL544" s="371"/>
      <c r="AM544" s="371"/>
      <c r="AN544" s="371"/>
      <c r="AO544" s="371"/>
      <c r="AP544" s="371"/>
      <c r="AQ544" s="371"/>
      <c r="AR544" s="371"/>
      <c r="AS544" s="371"/>
      <c r="AT544" s="371"/>
      <c r="AU544" s="371"/>
      <c r="AV544" s="371"/>
      <c r="AW544" s="371"/>
      <c r="AX544" s="371"/>
      <c r="AY544" s="371"/>
      <c r="AZ544" s="371"/>
      <c r="BA544" s="371"/>
      <c r="BB544" s="371"/>
      <c r="BC544" s="371"/>
      <c r="BD544" s="371"/>
      <c r="BE544" s="371"/>
      <c r="BF544" s="371"/>
      <c r="BG544" s="371"/>
      <c r="BH544" s="430" t="n">
        <v>2025</v>
      </c>
      <c r="BI544" s="430"/>
      <c r="BJ544" s="430"/>
      <c r="BK544" s="430"/>
      <c r="BL544" s="430"/>
      <c r="BM544" s="430"/>
      <c r="BN544" s="430"/>
      <c r="BO544" s="430"/>
      <c r="BP544" s="430"/>
      <c r="BQ544" s="430"/>
      <c r="BR544" s="430"/>
      <c r="BS544" s="371"/>
      <c r="BT544" s="371"/>
      <c r="BU544" s="371"/>
      <c r="BV544" s="371"/>
      <c r="BW544" s="371"/>
      <c r="BX544" s="371"/>
      <c r="BY544" s="371"/>
      <c r="BZ544" s="371"/>
      <c r="CA544" s="371"/>
      <c r="CB544" s="371"/>
      <c r="CC544" s="371"/>
      <c r="CD544" s="371"/>
      <c r="CE544" s="371"/>
      <c r="CF544" s="371"/>
      <c r="CG544" s="371"/>
      <c r="CH544" s="371"/>
      <c r="CI544" s="371"/>
      <c r="CJ544" s="371"/>
      <c r="CK544" s="371"/>
      <c r="CL544" s="371"/>
      <c r="CM544" s="371"/>
      <c r="CN544" s="371"/>
      <c r="CO544" s="371"/>
      <c r="CP544" s="371"/>
      <c r="CQ544" s="371"/>
      <c r="CR544" s="371"/>
      <c r="CS544" s="371"/>
      <c r="CT544" s="371"/>
      <c r="CU544" s="371"/>
      <c r="CV544" s="371"/>
      <c r="CW544" s="371"/>
      <c r="CX544" s="371"/>
      <c r="CY544" s="371"/>
      <c r="CZ544" s="371"/>
    </row>
    <row r="545" s="362" customFormat="true" ht="28.5" hidden="false" customHeight="true" outlineLevel="0" collapsed="false">
      <c r="A545" s="301" t="s">
        <v>387</v>
      </c>
      <c r="B545" s="301"/>
      <c r="C545" s="301"/>
      <c r="D545" s="301"/>
      <c r="E545" s="301"/>
      <c r="F545" s="301"/>
      <c r="G545" s="301"/>
      <c r="H545" s="301" t="s">
        <v>38</v>
      </c>
      <c r="I545" s="301"/>
      <c r="J545" s="301"/>
      <c r="K545" s="301"/>
      <c r="L545" s="301"/>
      <c r="M545" s="301"/>
      <c r="N545" s="301"/>
      <c r="O545" s="301"/>
      <c r="P545" s="301"/>
      <c r="Q545" s="301"/>
      <c r="R545" s="301"/>
      <c r="S545" s="301"/>
      <c r="T545" s="301"/>
      <c r="U545" s="301"/>
      <c r="V545" s="301"/>
      <c r="W545" s="301"/>
      <c r="X545" s="301"/>
      <c r="Y545" s="301"/>
      <c r="Z545" s="301"/>
      <c r="AA545" s="301"/>
      <c r="AB545" s="301"/>
      <c r="AC545" s="301"/>
      <c r="AD545" s="301"/>
      <c r="AE545" s="301"/>
      <c r="AF545" s="301"/>
      <c r="AG545" s="301"/>
      <c r="AH545" s="301"/>
      <c r="AI545" s="301"/>
      <c r="AJ545" s="301"/>
      <c r="AK545" s="301"/>
      <c r="AL545" s="301"/>
      <c r="AM545" s="301"/>
      <c r="AN545" s="301"/>
      <c r="AO545" s="301"/>
      <c r="AP545" s="301"/>
      <c r="AQ545" s="301"/>
      <c r="AR545" s="301"/>
      <c r="AS545" s="301"/>
      <c r="AT545" s="301"/>
      <c r="AU545" s="301"/>
      <c r="AV545" s="301"/>
      <c r="AW545" s="301"/>
      <c r="AX545" s="301"/>
      <c r="AY545" s="301"/>
      <c r="AZ545" s="301"/>
      <c r="BA545" s="301"/>
      <c r="BB545" s="301"/>
      <c r="BC545" s="352" t="s">
        <v>654</v>
      </c>
      <c r="BD545" s="352"/>
      <c r="BE545" s="352"/>
      <c r="BF545" s="352"/>
      <c r="BG545" s="352"/>
      <c r="BH545" s="352"/>
      <c r="BI545" s="352"/>
      <c r="BJ545" s="352"/>
      <c r="BK545" s="352"/>
      <c r="BL545" s="352"/>
      <c r="BM545" s="352"/>
      <c r="BN545" s="352"/>
      <c r="BO545" s="352"/>
      <c r="BP545" s="352"/>
      <c r="BQ545" s="352"/>
      <c r="BR545" s="352"/>
      <c r="BS545" s="352" t="s">
        <v>553</v>
      </c>
      <c r="BT545" s="352"/>
      <c r="BU545" s="352"/>
      <c r="BV545" s="352"/>
      <c r="BW545" s="352"/>
      <c r="BX545" s="352"/>
      <c r="BY545" s="352"/>
      <c r="BZ545" s="352"/>
      <c r="CA545" s="352"/>
      <c r="CB545" s="352"/>
      <c r="CC545" s="352"/>
      <c r="CD545" s="352"/>
      <c r="CE545" s="352"/>
      <c r="CF545" s="352"/>
      <c r="CG545" s="352"/>
      <c r="CH545" s="352"/>
      <c r="CI545" s="352" t="s">
        <v>655</v>
      </c>
      <c r="CJ545" s="352"/>
      <c r="CK545" s="352"/>
      <c r="CL545" s="352"/>
      <c r="CM545" s="352"/>
      <c r="CN545" s="352"/>
      <c r="CO545" s="352"/>
      <c r="CP545" s="352"/>
      <c r="CQ545" s="352"/>
      <c r="CR545" s="352"/>
      <c r="CS545" s="352"/>
      <c r="CT545" s="352"/>
      <c r="CU545" s="352"/>
      <c r="CV545" s="352"/>
      <c r="CW545" s="352"/>
      <c r="CX545" s="352"/>
      <c r="CY545" s="352"/>
      <c r="CZ545" s="352"/>
    </row>
    <row r="546" s="362" customFormat="true" ht="12.75" hidden="false" customHeight="false" outlineLevel="0" collapsed="false">
      <c r="A546" s="354" t="n">
        <v>1</v>
      </c>
      <c r="B546" s="354"/>
      <c r="C546" s="354"/>
      <c r="D546" s="354"/>
      <c r="E546" s="354"/>
      <c r="F546" s="354"/>
      <c r="G546" s="354"/>
      <c r="H546" s="354" t="n">
        <v>2</v>
      </c>
      <c r="I546" s="354"/>
      <c r="J546" s="354"/>
      <c r="K546" s="354"/>
      <c r="L546" s="354"/>
      <c r="M546" s="354"/>
      <c r="N546" s="354"/>
      <c r="O546" s="354"/>
      <c r="P546" s="354"/>
      <c r="Q546" s="354"/>
      <c r="R546" s="354"/>
      <c r="S546" s="354"/>
      <c r="T546" s="354"/>
      <c r="U546" s="354"/>
      <c r="V546" s="354"/>
      <c r="W546" s="354"/>
      <c r="X546" s="354"/>
      <c r="Y546" s="354"/>
      <c r="Z546" s="354"/>
      <c r="AA546" s="354"/>
      <c r="AB546" s="354"/>
      <c r="AC546" s="354"/>
      <c r="AD546" s="354"/>
      <c r="AE546" s="354"/>
      <c r="AF546" s="354"/>
      <c r="AG546" s="354"/>
      <c r="AH546" s="354"/>
      <c r="AI546" s="354"/>
      <c r="AJ546" s="354"/>
      <c r="AK546" s="354"/>
      <c r="AL546" s="354"/>
      <c r="AM546" s="354"/>
      <c r="AN546" s="354"/>
      <c r="AO546" s="354"/>
      <c r="AP546" s="354"/>
      <c r="AQ546" s="354"/>
      <c r="AR546" s="354"/>
      <c r="AS546" s="354"/>
      <c r="AT546" s="354"/>
      <c r="AU546" s="354"/>
      <c r="AV546" s="354"/>
      <c r="AW546" s="354"/>
      <c r="AX546" s="354"/>
      <c r="AY546" s="354"/>
      <c r="AZ546" s="354"/>
      <c r="BA546" s="354"/>
      <c r="BB546" s="354"/>
      <c r="BC546" s="354" t="n">
        <v>3</v>
      </c>
      <c r="BD546" s="354"/>
      <c r="BE546" s="354"/>
      <c r="BF546" s="354"/>
      <c r="BG546" s="354"/>
      <c r="BH546" s="354"/>
      <c r="BI546" s="354"/>
      <c r="BJ546" s="354"/>
      <c r="BK546" s="354"/>
      <c r="BL546" s="354"/>
      <c r="BM546" s="354"/>
      <c r="BN546" s="354"/>
      <c r="BO546" s="354"/>
      <c r="BP546" s="354"/>
      <c r="BQ546" s="354"/>
      <c r="BR546" s="354"/>
      <c r="BS546" s="354" t="n">
        <v>4</v>
      </c>
      <c r="BT546" s="354"/>
      <c r="BU546" s="354"/>
      <c r="BV546" s="354"/>
      <c r="BW546" s="354"/>
      <c r="BX546" s="354"/>
      <c r="BY546" s="354"/>
      <c r="BZ546" s="354"/>
      <c r="CA546" s="354"/>
      <c r="CB546" s="354"/>
      <c r="CC546" s="354"/>
      <c r="CD546" s="354"/>
      <c r="CE546" s="354"/>
      <c r="CF546" s="354"/>
      <c r="CG546" s="354"/>
      <c r="CH546" s="354"/>
      <c r="CI546" s="354" t="n">
        <v>5</v>
      </c>
      <c r="CJ546" s="354"/>
      <c r="CK546" s="354"/>
      <c r="CL546" s="354"/>
      <c r="CM546" s="354"/>
      <c r="CN546" s="354"/>
      <c r="CO546" s="354"/>
      <c r="CP546" s="354"/>
      <c r="CQ546" s="354"/>
      <c r="CR546" s="354"/>
      <c r="CS546" s="354"/>
      <c r="CT546" s="354"/>
      <c r="CU546" s="354"/>
      <c r="CV546" s="354"/>
      <c r="CW546" s="354"/>
      <c r="CX546" s="354"/>
      <c r="CY546" s="354"/>
      <c r="CZ546" s="354"/>
    </row>
    <row r="547" s="362" customFormat="true" ht="12.75" hidden="false" customHeight="false" outlineLevel="0" collapsed="false">
      <c r="A547" s="379" t="s">
        <v>511</v>
      </c>
      <c r="B547" s="379"/>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c r="AA547" s="379"/>
      <c r="AB547" s="379"/>
      <c r="AC547" s="379"/>
      <c r="AD547" s="379"/>
      <c r="AE547" s="379"/>
      <c r="AF547" s="379"/>
      <c r="AG547" s="379"/>
      <c r="AH547" s="379"/>
      <c r="AI547" s="379"/>
      <c r="AJ547" s="379"/>
      <c r="AK547" s="379"/>
      <c r="AL547" s="379"/>
      <c r="AM547" s="379"/>
      <c r="AN547" s="379"/>
      <c r="AO547" s="379"/>
      <c r="AP547" s="379"/>
      <c r="AQ547" s="379"/>
      <c r="AR547" s="379"/>
      <c r="AS547" s="379"/>
      <c r="AT547" s="379"/>
      <c r="AU547" s="379"/>
      <c r="AV547" s="379"/>
      <c r="AW547" s="379"/>
      <c r="AX547" s="379"/>
      <c r="AY547" s="379"/>
      <c r="AZ547" s="379"/>
      <c r="BA547" s="379"/>
      <c r="BB547" s="379"/>
      <c r="BC547" s="379"/>
      <c r="BD547" s="379"/>
      <c r="BE547" s="379"/>
      <c r="BF547" s="379"/>
      <c r="BG547" s="379"/>
      <c r="BH547" s="379"/>
      <c r="BI547" s="379"/>
      <c r="BJ547" s="379"/>
      <c r="BK547" s="379"/>
      <c r="BL547" s="379"/>
      <c r="BM547" s="379"/>
      <c r="BN547" s="379"/>
      <c r="BO547" s="379"/>
      <c r="BP547" s="379"/>
      <c r="BQ547" s="379"/>
      <c r="BR547" s="379"/>
      <c r="BS547" s="379"/>
      <c r="BT547" s="379"/>
      <c r="BU547" s="379"/>
      <c r="BV547" s="379"/>
      <c r="BW547" s="379"/>
      <c r="BX547" s="379"/>
      <c r="BY547" s="379"/>
      <c r="BZ547" s="379"/>
      <c r="CA547" s="379"/>
      <c r="CB547" s="379"/>
      <c r="CC547" s="379"/>
      <c r="CD547" s="379"/>
      <c r="CE547" s="379"/>
      <c r="CF547" s="379"/>
      <c r="CG547" s="379"/>
      <c r="CH547" s="379"/>
      <c r="CI547" s="379"/>
      <c r="CJ547" s="379"/>
      <c r="CK547" s="379"/>
      <c r="CL547" s="379"/>
      <c r="CM547" s="379"/>
      <c r="CN547" s="379"/>
      <c r="CO547" s="379"/>
      <c r="CP547" s="379"/>
      <c r="CQ547" s="379"/>
      <c r="CR547" s="379"/>
      <c r="CS547" s="379"/>
      <c r="CT547" s="379"/>
      <c r="CU547" s="379"/>
      <c r="CV547" s="379"/>
      <c r="CW547" s="379"/>
      <c r="CX547" s="379"/>
      <c r="CY547" s="379"/>
      <c r="CZ547" s="379"/>
    </row>
    <row r="548" s="362" customFormat="true" ht="12.75" hidden="false" customHeight="true" outlineLevel="0" collapsed="false">
      <c r="A548" s="358" t="s">
        <v>154</v>
      </c>
      <c r="B548" s="358"/>
      <c r="C548" s="358"/>
      <c r="D548" s="358"/>
      <c r="E548" s="358"/>
      <c r="F548" s="358"/>
      <c r="G548" s="358"/>
      <c r="H548" s="359" t="s">
        <v>656</v>
      </c>
      <c r="I548" s="359"/>
      <c r="J548" s="359"/>
      <c r="K548" s="359"/>
      <c r="L548" s="359"/>
      <c r="M548" s="359"/>
      <c r="N548" s="359"/>
      <c r="O548" s="359"/>
      <c r="P548" s="359"/>
      <c r="Q548" s="359"/>
      <c r="R548" s="359"/>
      <c r="S548" s="359"/>
      <c r="T548" s="359"/>
      <c r="U548" s="359"/>
      <c r="V548" s="359"/>
      <c r="W548" s="359"/>
      <c r="X548" s="359"/>
      <c r="Y548" s="359"/>
      <c r="Z548" s="359"/>
      <c r="AA548" s="359"/>
      <c r="AB548" s="359"/>
      <c r="AC548" s="359"/>
      <c r="AD548" s="359"/>
      <c r="AE548" s="359"/>
      <c r="AF548" s="359"/>
      <c r="AG548" s="359"/>
      <c r="AH548" s="359"/>
      <c r="AI548" s="359"/>
      <c r="AJ548" s="359"/>
      <c r="AK548" s="359"/>
      <c r="AL548" s="359"/>
      <c r="AM548" s="359"/>
      <c r="AN548" s="359"/>
      <c r="AO548" s="359"/>
      <c r="AP548" s="359"/>
      <c r="AQ548" s="359"/>
      <c r="AR548" s="359"/>
      <c r="AS548" s="359"/>
      <c r="AT548" s="359"/>
      <c r="AU548" s="359"/>
      <c r="AV548" s="359"/>
      <c r="AW548" s="359"/>
      <c r="AX548" s="359"/>
      <c r="AY548" s="359"/>
      <c r="AZ548" s="359"/>
      <c r="BA548" s="359"/>
      <c r="BB548" s="359"/>
      <c r="BC548" s="360" t="n">
        <v>5</v>
      </c>
      <c r="BD548" s="360"/>
      <c r="BE548" s="360"/>
      <c r="BF548" s="360"/>
      <c r="BG548" s="360"/>
      <c r="BH548" s="360"/>
      <c r="BI548" s="360"/>
      <c r="BJ548" s="360"/>
      <c r="BK548" s="360"/>
      <c r="BL548" s="360"/>
      <c r="BM548" s="360"/>
      <c r="BN548" s="360"/>
      <c r="BO548" s="360"/>
      <c r="BP548" s="360"/>
      <c r="BQ548" s="360"/>
      <c r="BR548" s="360"/>
      <c r="BS548" s="361" t="n">
        <v>15000</v>
      </c>
      <c r="BT548" s="361"/>
      <c r="BU548" s="361"/>
      <c r="BV548" s="361"/>
      <c r="BW548" s="361"/>
      <c r="BX548" s="361"/>
      <c r="BY548" s="361"/>
      <c r="BZ548" s="361"/>
      <c r="CA548" s="361"/>
      <c r="CB548" s="361"/>
      <c r="CC548" s="361"/>
      <c r="CD548" s="361"/>
      <c r="CE548" s="361"/>
      <c r="CF548" s="361"/>
      <c r="CG548" s="361"/>
      <c r="CH548" s="361"/>
      <c r="CI548" s="361" t="n">
        <f aca="false">BC548*BS548</f>
        <v>75000</v>
      </c>
      <c r="CJ548" s="361"/>
      <c r="CK548" s="361"/>
      <c r="CL548" s="361"/>
      <c r="CM548" s="361"/>
      <c r="CN548" s="361"/>
      <c r="CO548" s="361"/>
      <c r="CP548" s="361"/>
      <c r="CQ548" s="361"/>
      <c r="CR548" s="361"/>
      <c r="CS548" s="361"/>
      <c r="CT548" s="361"/>
      <c r="CU548" s="361"/>
      <c r="CV548" s="361"/>
      <c r="CW548" s="361"/>
      <c r="CX548" s="361"/>
      <c r="CY548" s="361"/>
      <c r="CZ548" s="361"/>
    </row>
    <row r="549" s="362" customFormat="true" ht="12.75" hidden="false" customHeight="true" outlineLevel="0" collapsed="false">
      <c r="A549" s="358" t="s">
        <v>155</v>
      </c>
      <c r="B549" s="358"/>
      <c r="C549" s="358"/>
      <c r="D549" s="358"/>
      <c r="E549" s="358"/>
      <c r="F549" s="358"/>
      <c r="G549" s="358"/>
      <c r="H549" s="359" t="s">
        <v>657</v>
      </c>
      <c r="I549" s="359"/>
      <c r="J549" s="359"/>
      <c r="K549" s="359"/>
      <c r="L549" s="359"/>
      <c r="M549" s="359"/>
      <c r="N549" s="359"/>
      <c r="O549" s="359"/>
      <c r="P549" s="359"/>
      <c r="Q549" s="359"/>
      <c r="R549" s="359"/>
      <c r="S549" s="359"/>
      <c r="T549" s="359"/>
      <c r="U549" s="359"/>
      <c r="V549" s="359"/>
      <c r="W549" s="359"/>
      <c r="X549" s="359"/>
      <c r="Y549" s="359"/>
      <c r="Z549" s="359"/>
      <c r="AA549" s="359"/>
      <c r="AB549" s="359"/>
      <c r="AC549" s="359"/>
      <c r="AD549" s="359"/>
      <c r="AE549" s="359"/>
      <c r="AF549" s="359"/>
      <c r="AG549" s="359"/>
      <c r="AH549" s="359"/>
      <c r="AI549" s="359"/>
      <c r="AJ549" s="359"/>
      <c r="AK549" s="359"/>
      <c r="AL549" s="359"/>
      <c r="AM549" s="359"/>
      <c r="AN549" s="359"/>
      <c r="AO549" s="359"/>
      <c r="AP549" s="359"/>
      <c r="AQ549" s="359"/>
      <c r="AR549" s="359"/>
      <c r="AS549" s="359"/>
      <c r="AT549" s="359"/>
      <c r="AU549" s="359"/>
      <c r="AV549" s="359"/>
      <c r="AW549" s="359"/>
      <c r="AX549" s="359"/>
      <c r="AY549" s="359"/>
      <c r="AZ549" s="359"/>
      <c r="BA549" s="359"/>
      <c r="BB549" s="359"/>
      <c r="BC549" s="360" t="n">
        <v>3</v>
      </c>
      <c r="BD549" s="360"/>
      <c r="BE549" s="360"/>
      <c r="BF549" s="360"/>
      <c r="BG549" s="360"/>
      <c r="BH549" s="360"/>
      <c r="BI549" s="360"/>
      <c r="BJ549" s="360"/>
      <c r="BK549" s="360"/>
      <c r="BL549" s="360"/>
      <c r="BM549" s="360"/>
      <c r="BN549" s="360"/>
      <c r="BO549" s="360"/>
      <c r="BP549" s="360"/>
      <c r="BQ549" s="360"/>
      <c r="BR549" s="360"/>
      <c r="BS549" s="361" t="n">
        <v>65000</v>
      </c>
      <c r="BT549" s="361"/>
      <c r="BU549" s="361"/>
      <c r="BV549" s="361"/>
      <c r="BW549" s="361"/>
      <c r="BX549" s="361"/>
      <c r="BY549" s="361"/>
      <c r="BZ549" s="361"/>
      <c r="CA549" s="361"/>
      <c r="CB549" s="361"/>
      <c r="CC549" s="361"/>
      <c r="CD549" s="361"/>
      <c r="CE549" s="361"/>
      <c r="CF549" s="361"/>
      <c r="CG549" s="361"/>
      <c r="CH549" s="361"/>
      <c r="CI549" s="361" t="n">
        <f aca="false">BC549*BS549</f>
        <v>195000</v>
      </c>
      <c r="CJ549" s="361"/>
      <c r="CK549" s="361"/>
      <c r="CL549" s="361"/>
      <c r="CM549" s="361"/>
      <c r="CN549" s="361"/>
      <c r="CO549" s="361"/>
      <c r="CP549" s="361"/>
      <c r="CQ549" s="361"/>
      <c r="CR549" s="361"/>
      <c r="CS549" s="361"/>
      <c r="CT549" s="361"/>
      <c r="CU549" s="361"/>
      <c r="CV549" s="361"/>
      <c r="CW549" s="361"/>
      <c r="CX549" s="361"/>
      <c r="CY549" s="361"/>
      <c r="CZ549" s="361"/>
    </row>
    <row r="550" s="362" customFormat="true" ht="12.75" hidden="false" customHeight="true" outlineLevel="0" collapsed="false">
      <c r="A550" s="358" t="s">
        <v>156</v>
      </c>
      <c r="B550" s="358"/>
      <c r="C550" s="358"/>
      <c r="D550" s="358"/>
      <c r="E550" s="358"/>
      <c r="F550" s="358"/>
      <c r="G550" s="358"/>
      <c r="H550" s="359" t="s">
        <v>658</v>
      </c>
      <c r="I550" s="359"/>
      <c r="J550" s="359"/>
      <c r="K550" s="359"/>
      <c r="L550" s="359"/>
      <c r="M550" s="359"/>
      <c r="N550" s="359"/>
      <c r="O550" s="359"/>
      <c r="P550" s="359"/>
      <c r="Q550" s="359"/>
      <c r="R550" s="359"/>
      <c r="S550" s="359"/>
      <c r="T550" s="359"/>
      <c r="U550" s="359"/>
      <c r="V550" s="359"/>
      <c r="W550" s="359"/>
      <c r="X550" s="359"/>
      <c r="Y550" s="359"/>
      <c r="Z550" s="359"/>
      <c r="AA550" s="359"/>
      <c r="AB550" s="359"/>
      <c r="AC550" s="359"/>
      <c r="AD550" s="359"/>
      <c r="AE550" s="359"/>
      <c r="AF550" s="359"/>
      <c r="AG550" s="359"/>
      <c r="AH550" s="359"/>
      <c r="AI550" s="359"/>
      <c r="AJ550" s="359"/>
      <c r="AK550" s="359"/>
      <c r="AL550" s="359"/>
      <c r="AM550" s="359"/>
      <c r="AN550" s="359"/>
      <c r="AO550" s="359"/>
      <c r="AP550" s="359"/>
      <c r="AQ550" s="359"/>
      <c r="AR550" s="359"/>
      <c r="AS550" s="359"/>
      <c r="AT550" s="359"/>
      <c r="AU550" s="359"/>
      <c r="AV550" s="359"/>
      <c r="AW550" s="359"/>
      <c r="AX550" s="359"/>
      <c r="AY550" s="359"/>
      <c r="AZ550" s="359"/>
      <c r="BA550" s="359"/>
      <c r="BB550" s="359"/>
      <c r="BC550" s="360" t="n">
        <v>3</v>
      </c>
      <c r="BD550" s="360"/>
      <c r="BE550" s="360"/>
      <c r="BF550" s="360"/>
      <c r="BG550" s="360"/>
      <c r="BH550" s="360"/>
      <c r="BI550" s="360"/>
      <c r="BJ550" s="360"/>
      <c r="BK550" s="360"/>
      <c r="BL550" s="360"/>
      <c r="BM550" s="360"/>
      <c r="BN550" s="360"/>
      <c r="BO550" s="360"/>
      <c r="BP550" s="360"/>
      <c r="BQ550" s="360"/>
      <c r="BR550" s="360"/>
      <c r="BS550" s="361" t="n">
        <v>10000</v>
      </c>
      <c r="BT550" s="361"/>
      <c r="BU550" s="361"/>
      <c r="BV550" s="361"/>
      <c r="BW550" s="361"/>
      <c r="BX550" s="361"/>
      <c r="BY550" s="361"/>
      <c r="BZ550" s="361"/>
      <c r="CA550" s="361"/>
      <c r="CB550" s="361"/>
      <c r="CC550" s="361"/>
      <c r="CD550" s="361"/>
      <c r="CE550" s="361"/>
      <c r="CF550" s="361"/>
      <c r="CG550" s="361"/>
      <c r="CH550" s="361"/>
      <c r="CI550" s="361" t="n">
        <f aca="false">BC550*BS550</f>
        <v>30000</v>
      </c>
      <c r="CJ550" s="361"/>
      <c r="CK550" s="361"/>
      <c r="CL550" s="361"/>
      <c r="CM550" s="361"/>
      <c r="CN550" s="361"/>
      <c r="CO550" s="361"/>
      <c r="CP550" s="361"/>
      <c r="CQ550" s="361"/>
      <c r="CR550" s="361"/>
      <c r="CS550" s="361"/>
      <c r="CT550" s="361"/>
      <c r="CU550" s="361"/>
      <c r="CV550" s="361"/>
      <c r="CW550" s="361"/>
      <c r="CX550" s="361"/>
      <c r="CY550" s="361"/>
      <c r="CZ550" s="361"/>
    </row>
    <row r="551" s="362" customFormat="true" ht="12.75" hidden="false" customHeight="true" outlineLevel="0" collapsed="false">
      <c r="A551" s="358" t="s">
        <v>157</v>
      </c>
      <c r="B551" s="358"/>
      <c r="C551" s="358"/>
      <c r="D551" s="358"/>
      <c r="E551" s="358"/>
      <c r="F551" s="358"/>
      <c r="G551" s="358"/>
      <c r="H551" s="359" t="s">
        <v>659</v>
      </c>
      <c r="I551" s="359"/>
      <c r="J551" s="359"/>
      <c r="K551" s="359"/>
      <c r="L551" s="359"/>
      <c r="M551" s="359"/>
      <c r="N551" s="359"/>
      <c r="O551" s="359"/>
      <c r="P551" s="359"/>
      <c r="Q551" s="359"/>
      <c r="R551" s="359"/>
      <c r="S551" s="359"/>
      <c r="T551" s="359"/>
      <c r="U551" s="359"/>
      <c r="V551" s="359"/>
      <c r="W551" s="359"/>
      <c r="X551" s="359"/>
      <c r="Y551" s="359"/>
      <c r="Z551" s="359"/>
      <c r="AA551" s="359"/>
      <c r="AB551" s="359"/>
      <c r="AC551" s="359"/>
      <c r="AD551" s="359"/>
      <c r="AE551" s="359"/>
      <c r="AF551" s="359"/>
      <c r="AG551" s="359"/>
      <c r="AH551" s="359"/>
      <c r="AI551" s="359"/>
      <c r="AJ551" s="359"/>
      <c r="AK551" s="359"/>
      <c r="AL551" s="359"/>
      <c r="AM551" s="359"/>
      <c r="AN551" s="359"/>
      <c r="AO551" s="359"/>
      <c r="AP551" s="359"/>
      <c r="AQ551" s="359"/>
      <c r="AR551" s="359"/>
      <c r="AS551" s="359"/>
      <c r="AT551" s="359"/>
      <c r="AU551" s="359"/>
      <c r="AV551" s="359"/>
      <c r="AW551" s="359"/>
      <c r="AX551" s="359"/>
      <c r="AY551" s="359"/>
      <c r="AZ551" s="359"/>
      <c r="BA551" s="359"/>
      <c r="BB551" s="359"/>
      <c r="BC551" s="360" t="n">
        <v>5</v>
      </c>
      <c r="BD551" s="360"/>
      <c r="BE551" s="360"/>
      <c r="BF551" s="360"/>
      <c r="BG551" s="360"/>
      <c r="BH551" s="360"/>
      <c r="BI551" s="360"/>
      <c r="BJ551" s="360"/>
      <c r="BK551" s="360"/>
      <c r="BL551" s="360"/>
      <c r="BM551" s="360"/>
      <c r="BN551" s="360"/>
      <c r="BO551" s="360"/>
      <c r="BP551" s="360"/>
      <c r="BQ551" s="360"/>
      <c r="BR551" s="360"/>
      <c r="BS551" s="361" t="n">
        <v>30000</v>
      </c>
      <c r="BT551" s="361"/>
      <c r="BU551" s="361"/>
      <c r="BV551" s="361"/>
      <c r="BW551" s="361"/>
      <c r="BX551" s="361"/>
      <c r="BY551" s="361"/>
      <c r="BZ551" s="361"/>
      <c r="CA551" s="361"/>
      <c r="CB551" s="361"/>
      <c r="CC551" s="361"/>
      <c r="CD551" s="361"/>
      <c r="CE551" s="361"/>
      <c r="CF551" s="361"/>
      <c r="CG551" s="361"/>
      <c r="CH551" s="361"/>
      <c r="CI551" s="361" t="n">
        <f aca="false">BC551*BS551</f>
        <v>150000</v>
      </c>
      <c r="CJ551" s="361"/>
      <c r="CK551" s="361"/>
      <c r="CL551" s="361"/>
      <c r="CM551" s="361"/>
      <c r="CN551" s="361"/>
      <c r="CO551" s="361"/>
      <c r="CP551" s="361"/>
      <c r="CQ551" s="361"/>
      <c r="CR551" s="361"/>
      <c r="CS551" s="361"/>
      <c r="CT551" s="361"/>
      <c r="CU551" s="361"/>
      <c r="CV551" s="361"/>
      <c r="CW551" s="361"/>
      <c r="CX551" s="361"/>
      <c r="CY551" s="361"/>
      <c r="CZ551" s="361"/>
    </row>
    <row r="552" s="362" customFormat="true" ht="15" hidden="false" customHeight="true" outlineLevel="0" collapsed="false">
      <c r="A552" s="358" t="s">
        <v>158</v>
      </c>
      <c r="B552" s="358"/>
      <c r="C552" s="358"/>
      <c r="D552" s="358"/>
      <c r="E552" s="358"/>
      <c r="F552" s="358"/>
      <c r="G552" s="358"/>
      <c r="H552" s="359" t="s">
        <v>660</v>
      </c>
      <c r="I552" s="359"/>
      <c r="J552" s="359"/>
      <c r="K552" s="359"/>
      <c r="L552" s="359"/>
      <c r="M552" s="359"/>
      <c r="N552" s="359"/>
      <c r="O552" s="359"/>
      <c r="P552" s="359"/>
      <c r="Q552" s="359"/>
      <c r="R552" s="359"/>
      <c r="S552" s="359"/>
      <c r="T552" s="359"/>
      <c r="U552" s="359"/>
      <c r="V552" s="359"/>
      <c r="W552" s="359"/>
      <c r="X552" s="359"/>
      <c r="Y552" s="359"/>
      <c r="Z552" s="359"/>
      <c r="AA552" s="359"/>
      <c r="AB552" s="359"/>
      <c r="AC552" s="359"/>
      <c r="AD552" s="359"/>
      <c r="AE552" s="359"/>
      <c r="AF552" s="359"/>
      <c r="AG552" s="359"/>
      <c r="AH552" s="359"/>
      <c r="AI552" s="359"/>
      <c r="AJ552" s="359"/>
      <c r="AK552" s="359"/>
      <c r="AL552" s="359"/>
      <c r="AM552" s="359"/>
      <c r="AN552" s="359"/>
      <c r="AO552" s="359"/>
      <c r="AP552" s="359"/>
      <c r="AQ552" s="359"/>
      <c r="AR552" s="359"/>
      <c r="AS552" s="359"/>
      <c r="AT552" s="359"/>
      <c r="AU552" s="359"/>
      <c r="AV552" s="359"/>
      <c r="AW552" s="359"/>
      <c r="AX552" s="359"/>
      <c r="AY552" s="359"/>
      <c r="AZ552" s="359"/>
      <c r="BA552" s="359"/>
      <c r="BB552" s="359"/>
      <c r="BC552" s="360" t="n">
        <v>10</v>
      </c>
      <c r="BD552" s="360"/>
      <c r="BE552" s="360"/>
      <c r="BF552" s="360"/>
      <c r="BG552" s="360"/>
      <c r="BH552" s="360"/>
      <c r="BI552" s="360"/>
      <c r="BJ552" s="360"/>
      <c r="BK552" s="360"/>
      <c r="BL552" s="360"/>
      <c r="BM552" s="360"/>
      <c r="BN552" s="360"/>
      <c r="BO552" s="360"/>
      <c r="BP552" s="360"/>
      <c r="BQ552" s="360"/>
      <c r="BR552" s="360"/>
      <c r="BS552" s="361" t="n">
        <v>100000</v>
      </c>
      <c r="BT552" s="361"/>
      <c r="BU552" s="361"/>
      <c r="BV552" s="361"/>
      <c r="BW552" s="361"/>
      <c r="BX552" s="361"/>
      <c r="BY552" s="361"/>
      <c r="BZ552" s="361"/>
      <c r="CA552" s="361"/>
      <c r="CB552" s="361"/>
      <c r="CC552" s="361"/>
      <c r="CD552" s="361"/>
      <c r="CE552" s="361"/>
      <c r="CF552" s="361"/>
      <c r="CG552" s="361"/>
      <c r="CH552" s="361"/>
      <c r="CI552" s="361" t="n">
        <f aca="false">BC552*BS552</f>
        <v>1000000</v>
      </c>
      <c r="CJ552" s="361"/>
      <c r="CK552" s="361"/>
      <c r="CL552" s="361"/>
      <c r="CM552" s="361"/>
      <c r="CN552" s="361"/>
      <c r="CO552" s="361"/>
      <c r="CP552" s="361"/>
      <c r="CQ552" s="361"/>
      <c r="CR552" s="361"/>
      <c r="CS552" s="361"/>
      <c r="CT552" s="361"/>
      <c r="CU552" s="361"/>
      <c r="CV552" s="361"/>
      <c r="CW552" s="361"/>
      <c r="CX552" s="361"/>
      <c r="CY552" s="361"/>
      <c r="CZ552" s="361"/>
    </row>
    <row r="553" s="362" customFormat="true" ht="12.75" hidden="false" customHeight="true" outlineLevel="0" collapsed="false">
      <c r="A553" s="358" t="s">
        <v>159</v>
      </c>
      <c r="B553" s="358"/>
      <c r="C553" s="358"/>
      <c r="D553" s="358"/>
      <c r="E553" s="358"/>
      <c r="F553" s="358"/>
      <c r="G553" s="358"/>
      <c r="H553" s="359" t="s">
        <v>661</v>
      </c>
      <c r="I553" s="359"/>
      <c r="J553" s="359"/>
      <c r="K553" s="359"/>
      <c r="L553" s="359"/>
      <c r="M553" s="359"/>
      <c r="N553" s="359"/>
      <c r="O553" s="359"/>
      <c r="P553" s="359"/>
      <c r="Q553" s="359"/>
      <c r="R553" s="359"/>
      <c r="S553" s="359"/>
      <c r="T553" s="359"/>
      <c r="U553" s="359"/>
      <c r="V553" s="359"/>
      <c r="W553" s="359"/>
      <c r="X553" s="359"/>
      <c r="Y553" s="359"/>
      <c r="Z553" s="359"/>
      <c r="AA553" s="359"/>
      <c r="AB553" s="359"/>
      <c r="AC553" s="359"/>
      <c r="AD553" s="359"/>
      <c r="AE553" s="359"/>
      <c r="AF553" s="359"/>
      <c r="AG553" s="359"/>
      <c r="AH553" s="359"/>
      <c r="AI553" s="359"/>
      <c r="AJ553" s="359"/>
      <c r="AK553" s="359"/>
      <c r="AL553" s="359"/>
      <c r="AM553" s="359"/>
      <c r="AN553" s="359"/>
      <c r="AO553" s="359"/>
      <c r="AP553" s="359"/>
      <c r="AQ553" s="359"/>
      <c r="AR553" s="359"/>
      <c r="AS553" s="359"/>
      <c r="AT553" s="359"/>
      <c r="AU553" s="359"/>
      <c r="AV553" s="359"/>
      <c r="AW553" s="359"/>
      <c r="AX553" s="359"/>
      <c r="AY553" s="359"/>
      <c r="AZ553" s="359"/>
      <c r="BA553" s="359"/>
      <c r="BB553" s="359"/>
      <c r="BC553" s="360" t="n">
        <v>3</v>
      </c>
      <c r="BD553" s="360"/>
      <c r="BE553" s="360"/>
      <c r="BF553" s="360"/>
      <c r="BG553" s="360"/>
      <c r="BH553" s="360"/>
      <c r="BI553" s="360"/>
      <c r="BJ553" s="360"/>
      <c r="BK553" s="360"/>
      <c r="BL553" s="360"/>
      <c r="BM553" s="360"/>
      <c r="BN553" s="360"/>
      <c r="BO553" s="360"/>
      <c r="BP553" s="360"/>
      <c r="BQ553" s="360"/>
      <c r="BR553" s="360"/>
      <c r="BS553" s="361" t="n">
        <v>150000</v>
      </c>
      <c r="BT553" s="361"/>
      <c r="BU553" s="361"/>
      <c r="BV553" s="361"/>
      <c r="BW553" s="361"/>
      <c r="BX553" s="361"/>
      <c r="BY553" s="361"/>
      <c r="BZ553" s="361"/>
      <c r="CA553" s="361"/>
      <c r="CB553" s="361"/>
      <c r="CC553" s="361"/>
      <c r="CD553" s="361"/>
      <c r="CE553" s="361"/>
      <c r="CF553" s="361"/>
      <c r="CG553" s="361"/>
      <c r="CH553" s="361"/>
      <c r="CI553" s="361" t="n">
        <f aca="false">BC553*BS553</f>
        <v>450000</v>
      </c>
      <c r="CJ553" s="361"/>
      <c r="CK553" s="361"/>
      <c r="CL553" s="361"/>
      <c r="CM553" s="361"/>
      <c r="CN553" s="361"/>
      <c r="CO553" s="361"/>
      <c r="CP553" s="361"/>
      <c r="CQ553" s="361"/>
      <c r="CR553" s="361"/>
      <c r="CS553" s="361"/>
      <c r="CT553" s="361"/>
      <c r="CU553" s="361"/>
      <c r="CV553" s="361"/>
      <c r="CW553" s="361"/>
      <c r="CX553" s="361"/>
      <c r="CY553" s="361"/>
      <c r="CZ553" s="361"/>
    </row>
    <row r="554" s="362" customFormat="true" ht="12.75" hidden="false" customHeight="true" outlineLevel="0" collapsed="false">
      <c r="A554" s="358" t="s">
        <v>160</v>
      </c>
      <c r="B554" s="358"/>
      <c r="C554" s="358"/>
      <c r="D554" s="358"/>
      <c r="E554" s="358"/>
      <c r="F554" s="358"/>
      <c r="G554" s="358"/>
      <c r="H554" s="359" t="s">
        <v>662</v>
      </c>
      <c r="I554" s="359"/>
      <c r="J554" s="359"/>
      <c r="K554" s="359"/>
      <c r="L554" s="359"/>
      <c r="M554" s="359"/>
      <c r="N554" s="359"/>
      <c r="O554" s="359"/>
      <c r="P554" s="359"/>
      <c r="Q554" s="359"/>
      <c r="R554" s="359"/>
      <c r="S554" s="359"/>
      <c r="T554" s="359"/>
      <c r="U554" s="359"/>
      <c r="V554" s="359"/>
      <c r="W554" s="359"/>
      <c r="X554" s="359"/>
      <c r="Y554" s="359"/>
      <c r="Z554" s="359"/>
      <c r="AA554" s="359"/>
      <c r="AB554" s="359"/>
      <c r="AC554" s="359"/>
      <c r="AD554" s="359"/>
      <c r="AE554" s="359"/>
      <c r="AF554" s="359"/>
      <c r="AG554" s="359"/>
      <c r="AH554" s="359"/>
      <c r="AI554" s="359"/>
      <c r="AJ554" s="359"/>
      <c r="AK554" s="359"/>
      <c r="AL554" s="359"/>
      <c r="AM554" s="359"/>
      <c r="AN554" s="359"/>
      <c r="AO554" s="359"/>
      <c r="AP554" s="359"/>
      <c r="AQ554" s="359"/>
      <c r="AR554" s="359"/>
      <c r="AS554" s="359"/>
      <c r="AT554" s="359"/>
      <c r="AU554" s="359"/>
      <c r="AV554" s="359"/>
      <c r="AW554" s="359"/>
      <c r="AX554" s="359"/>
      <c r="AY554" s="359"/>
      <c r="AZ554" s="359"/>
      <c r="BA554" s="359"/>
      <c r="BB554" s="359"/>
      <c r="BC554" s="360" t="n">
        <v>3</v>
      </c>
      <c r="BD554" s="360"/>
      <c r="BE554" s="360"/>
      <c r="BF554" s="360"/>
      <c r="BG554" s="360"/>
      <c r="BH554" s="360"/>
      <c r="BI554" s="360"/>
      <c r="BJ554" s="360"/>
      <c r="BK554" s="360"/>
      <c r="BL554" s="360"/>
      <c r="BM554" s="360"/>
      <c r="BN554" s="360"/>
      <c r="BO554" s="360"/>
      <c r="BP554" s="360"/>
      <c r="BQ554" s="360"/>
      <c r="BR554" s="360"/>
      <c r="BS554" s="361" t="n">
        <v>8000</v>
      </c>
      <c r="BT554" s="361"/>
      <c r="BU554" s="361"/>
      <c r="BV554" s="361"/>
      <c r="BW554" s="361"/>
      <c r="BX554" s="361"/>
      <c r="BY554" s="361"/>
      <c r="BZ554" s="361"/>
      <c r="CA554" s="361"/>
      <c r="CB554" s="361"/>
      <c r="CC554" s="361"/>
      <c r="CD554" s="361"/>
      <c r="CE554" s="361"/>
      <c r="CF554" s="361"/>
      <c r="CG554" s="361"/>
      <c r="CH554" s="361"/>
      <c r="CI554" s="361" t="n">
        <f aca="false">BC554*BS554</f>
        <v>24000</v>
      </c>
      <c r="CJ554" s="361"/>
      <c r="CK554" s="361"/>
      <c r="CL554" s="361"/>
      <c r="CM554" s="361"/>
      <c r="CN554" s="361"/>
      <c r="CO554" s="361"/>
      <c r="CP554" s="361"/>
      <c r="CQ554" s="361"/>
      <c r="CR554" s="361"/>
      <c r="CS554" s="361"/>
      <c r="CT554" s="361"/>
      <c r="CU554" s="361"/>
      <c r="CV554" s="361"/>
      <c r="CW554" s="361"/>
      <c r="CX554" s="361"/>
      <c r="CY554" s="361"/>
      <c r="CZ554" s="361"/>
    </row>
    <row r="555" s="362" customFormat="true" ht="12.75" hidden="false" customHeight="true" outlineLevel="0" collapsed="false">
      <c r="A555" s="358" t="s">
        <v>161</v>
      </c>
      <c r="B555" s="358"/>
      <c r="C555" s="358"/>
      <c r="D555" s="358"/>
      <c r="E555" s="358"/>
      <c r="F555" s="358"/>
      <c r="G555" s="358"/>
      <c r="H555" s="359" t="s">
        <v>663</v>
      </c>
      <c r="I555" s="359"/>
      <c r="J555" s="359"/>
      <c r="K555" s="359"/>
      <c r="L555" s="359"/>
      <c r="M555" s="359"/>
      <c r="N555" s="359"/>
      <c r="O555" s="359"/>
      <c r="P555" s="359"/>
      <c r="Q555" s="359"/>
      <c r="R555" s="359"/>
      <c r="S555" s="359"/>
      <c r="T555" s="359"/>
      <c r="U555" s="359"/>
      <c r="V555" s="359"/>
      <c r="W555" s="359"/>
      <c r="X555" s="359"/>
      <c r="Y555" s="359"/>
      <c r="Z555" s="359"/>
      <c r="AA555" s="359"/>
      <c r="AB555" s="359"/>
      <c r="AC555" s="359"/>
      <c r="AD555" s="359"/>
      <c r="AE555" s="359"/>
      <c r="AF555" s="359"/>
      <c r="AG555" s="359"/>
      <c r="AH555" s="359"/>
      <c r="AI555" s="359"/>
      <c r="AJ555" s="359"/>
      <c r="AK555" s="359"/>
      <c r="AL555" s="359"/>
      <c r="AM555" s="359"/>
      <c r="AN555" s="359"/>
      <c r="AO555" s="359"/>
      <c r="AP555" s="359"/>
      <c r="AQ555" s="359"/>
      <c r="AR555" s="359"/>
      <c r="AS555" s="359"/>
      <c r="AT555" s="359"/>
      <c r="AU555" s="359"/>
      <c r="AV555" s="359"/>
      <c r="AW555" s="359"/>
      <c r="AX555" s="359"/>
      <c r="AY555" s="359"/>
      <c r="AZ555" s="359"/>
      <c r="BA555" s="359"/>
      <c r="BB555" s="359"/>
      <c r="BC555" s="360" t="n">
        <v>1</v>
      </c>
      <c r="BD555" s="360"/>
      <c r="BE555" s="360"/>
      <c r="BF555" s="360"/>
      <c r="BG555" s="360"/>
      <c r="BH555" s="360"/>
      <c r="BI555" s="360"/>
      <c r="BJ555" s="360"/>
      <c r="BK555" s="360"/>
      <c r="BL555" s="360"/>
      <c r="BM555" s="360"/>
      <c r="BN555" s="360"/>
      <c r="BO555" s="360"/>
      <c r="BP555" s="360"/>
      <c r="BQ555" s="360"/>
      <c r="BR555" s="360"/>
      <c r="BS555" s="361" t="n">
        <v>35000</v>
      </c>
      <c r="BT555" s="361"/>
      <c r="BU555" s="361"/>
      <c r="BV555" s="361"/>
      <c r="BW555" s="361"/>
      <c r="BX555" s="361"/>
      <c r="BY555" s="361"/>
      <c r="BZ555" s="361"/>
      <c r="CA555" s="361"/>
      <c r="CB555" s="361"/>
      <c r="CC555" s="361"/>
      <c r="CD555" s="361"/>
      <c r="CE555" s="361"/>
      <c r="CF555" s="361"/>
      <c r="CG555" s="361"/>
      <c r="CH555" s="361"/>
      <c r="CI555" s="361" t="n">
        <f aca="false">BC555*BS555</f>
        <v>35000</v>
      </c>
      <c r="CJ555" s="361"/>
      <c r="CK555" s="361"/>
      <c r="CL555" s="361"/>
      <c r="CM555" s="361"/>
      <c r="CN555" s="361"/>
      <c r="CO555" s="361"/>
      <c r="CP555" s="361"/>
      <c r="CQ555" s="361"/>
      <c r="CR555" s="361"/>
      <c r="CS555" s="361"/>
      <c r="CT555" s="361"/>
      <c r="CU555" s="361"/>
      <c r="CV555" s="361"/>
      <c r="CW555" s="361"/>
      <c r="CX555" s="361"/>
      <c r="CY555" s="361"/>
      <c r="CZ555" s="361"/>
    </row>
    <row r="556" s="362" customFormat="true" ht="12.75" hidden="false" customHeight="true" outlineLevel="0" collapsed="false">
      <c r="A556" s="373" t="s">
        <v>516</v>
      </c>
      <c r="B556" s="373"/>
      <c r="C556" s="373"/>
      <c r="D556" s="373"/>
      <c r="E556" s="373"/>
      <c r="F556" s="373"/>
      <c r="G556" s="373"/>
      <c r="H556" s="373"/>
      <c r="I556" s="373"/>
      <c r="J556" s="373"/>
      <c r="K556" s="373"/>
      <c r="L556" s="373"/>
      <c r="M556" s="373"/>
      <c r="N556" s="373"/>
      <c r="O556" s="373"/>
      <c r="P556" s="373"/>
      <c r="Q556" s="373"/>
      <c r="R556" s="373"/>
      <c r="S556" s="373"/>
      <c r="T556" s="373"/>
      <c r="U556" s="373"/>
      <c r="V556" s="373"/>
      <c r="W556" s="373"/>
      <c r="X556" s="373"/>
      <c r="Y556" s="373"/>
      <c r="Z556" s="373"/>
      <c r="AA556" s="373"/>
      <c r="AB556" s="373"/>
      <c r="AC556" s="373"/>
      <c r="AD556" s="373"/>
      <c r="AE556" s="373"/>
      <c r="AF556" s="373"/>
      <c r="AG556" s="373"/>
      <c r="AH556" s="373"/>
      <c r="AI556" s="373"/>
      <c r="AJ556" s="373"/>
      <c r="AK556" s="373"/>
      <c r="AL556" s="373"/>
      <c r="AM556" s="373"/>
      <c r="AN556" s="373"/>
      <c r="AO556" s="373"/>
      <c r="AP556" s="373"/>
      <c r="AQ556" s="373"/>
      <c r="AR556" s="373"/>
      <c r="AS556" s="373"/>
      <c r="AT556" s="373"/>
      <c r="AU556" s="373"/>
      <c r="AV556" s="373"/>
      <c r="AW556" s="373"/>
      <c r="AX556" s="373"/>
      <c r="AY556" s="373"/>
      <c r="AZ556" s="373"/>
      <c r="BA556" s="373"/>
      <c r="BB556" s="373"/>
      <c r="BC556" s="365" t="s">
        <v>164</v>
      </c>
      <c r="BD556" s="365"/>
      <c r="BE556" s="365"/>
      <c r="BF556" s="365"/>
      <c r="BG556" s="365"/>
      <c r="BH556" s="365"/>
      <c r="BI556" s="365"/>
      <c r="BJ556" s="365"/>
      <c r="BK556" s="365"/>
      <c r="BL556" s="365"/>
      <c r="BM556" s="365"/>
      <c r="BN556" s="365"/>
      <c r="BO556" s="365"/>
      <c r="BP556" s="365"/>
      <c r="BQ556" s="365"/>
      <c r="BR556" s="365"/>
      <c r="BS556" s="366" t="s">
        <v>164</v>
      </c>
      <c r="BT556" s="366"/>
      <c r="BU556" s="366"/>
      <c r="BV556" s="366"/>
      <c r="BW556" s="366"/>
      <c r="BX556" s="366"/>
      <c r="BY556" s="366"/>
      <c r="BZ556" s="366"/>
      <c r="CA556" s="366"/>
      <c r="CB556" s="366"/>
      <c r="CC556" s="366"/>
      <c r="CD556" s="366"/>
      <c r="CE556" s="366"/>
      <c r="CF556" s="366"/>
      <c r="CG556" s="366"/>
      <c r="CH556" s="366"/>
      <c r="CI556" s="366" t="n">
        <f aca="false">SUM(CI548:CZ555)</f>
        <v>1959000</v>
      </c>
      <c r="CJ556" s="366"/>
      <c r="CK556" s="366"/>
      <c r="CL556" s="366"/>
      <c r="CM556" s="366"/>
      <c r="CN556" s="366"/>
      <c r="CO556" s="366"/>
      <c r="CP556" s="366"/>
      <c r="CQ556" s="366"/>
      <c r="CR556" s="366"/>
      <c r="CS556" s="366"/>
      <c r="CT556" s="366"/>
      <c r="CU556" s="366"/>
      <c r="CV556" s="366"/>
      <c r="CW556" s="366"/>
      <c r="CX556" s="366"/>
      <c r="CY556" s="366"/>
      <c r="CZ556" s="366"/>
    </row>
    <row r="557" s="362" customFormat="true" ht="14.25" hidden="false" customHeight="false" outlineLevel="0" collapsed="false">
      <c r="A557" s="371"/>
      <c r="B557" s="371"/>
      <c r="C557" s="371"/>
      <c r="D557" s="371"/>
      <c r="E557" s="371"/>
      <c r="F557" s="371"/>
      <c r="G557" s="371"/>
      <c r="H557" s="371"/>
      <c r="I557" s="371"/>
      <c r="J557" s="371"/>
      <c r="K557" s="371"/>
      <c r="L557" s="371"/>
      <c r="M557" s="371"/>
      <c r="N557" s="371"/>
      <c r="O557" s="371"/>
      <c r="P557" s="371"/>
      <c r="Q557" s="371"/>
      <c r="R557" s="371"/>
      <c r="S557" s="371"/>
      <c r="T557" s="371"/>
      <c r="U557" s="371"/>
      <c r="V557" s="371"/>
      <c r="W557" s="371"/>
      <c r="X557" s="371"/>
      <c r="Y557" s="371"/>
      <c r="Z557" s="371"/>
      <c r="AA557" s="371"/>
      <c r="AB557" s="371"/>
      <c r="AC557" s="371"/>
      <c r="AD557" s="371"/>
      <c r="AE557" s="371"/>
      <c r="AF557" s="371"/>
      <c r="AG557" s="371"/>
      <c r="AH557" s="371"/>
      <c r="AI557" s="371"/>
      <c r="AJ557" s="371"/>
      <c r="AK557" s="371"/>
      <c r="AL557" s="371"/>
      <c r="AM557" s="371"/>
      <c r="AN557" s="371"/>
      <c r="AO557" s="371"/>
      <c r="AP557" s="371"/>
      <c r="AQ557" s="371"/>
      <c r="AR557" s="371"/>
      <c r="AS557" s="371"/>
      <c r="AT557" s="371"/>
      <c r="AU557" s="371"/>
      <c r="AV557" s="371"/>
      <c r="AW557" s="371"/>
      <c r="AX557" s="371"/>
      <c r="AY557" s="371"/>
      <c r="AZ557" s="371"/>
      <c r="BA557" s="371"/>
      <c r="BB557" s="371"/>
      <c r="BC557" s="371"/>
      <c r="BD557" s="371"/>
      <c r="BE557" s="371"/>
      <c r="BF557" s="371"/>
      <c r="BG557" s="371"/>
      <c r="BH557" s="430" t="n">
        <v>2026</v>
      </c>
      <c r="BI557" s="430"/>
      <c r="BJ557" s="430"/>
      <c r="BK557" s="430"/>
      <c r="BL557" s="430"/>
      <c r="BM557" s="430"/>
      <c r="BN557" s="430"/>
      <c r="BO557" s="430"/>
      <c r="BP557" s="430"/>
      <c r="BQ557" s="430"/>
      <c r="BR557" s="430"/>
      <c r="BS557" s="371"/>
      <c r="BT557" s="371"/>
      <c r="BU557" s="371"/>
      <c r="BV557" s="371"/>
      <c r="BW557" s="371"/>
      <c r="BX557" s="371"/>
      <c r="BY557" s="371"/>
      <c r="BZ557" s="371"/>
      <c r="CA557" s="371"/>
      <c r="CB557" s="371"/>
      <c r="CC557" s="371"/>
      <c r="CD557" s="371"/>
      <c r="CE557" s="371"/>
      <c r="CF557" s="371"/>
      <c r="CG557" s="371"/>
      <c r="CH557" s="371"/>
      <c r="CI557" s="371"/>
      <c r="CJ557" s="371"/>
      <c r="CK557" s="371"/>
      <c r="CL557" s="371"/>
      <c r="CM557" s="371"/>
      <c r="CN557" s="371"/>
      <c r="CO557" s="371"/>
      <c r="CP557" s="371"/>
      <c r="CQ557" s="371"/>
      <c r="CR557" s="371"/>
      <c r="CS557" s="371"/>
      <c r="CT557" s="371"/>
      <c r="CU557" s="371"/>
      <c r="CV557" s="371"/>
      <c r="CW557" s="371"/>
      <c r="CX557" s="371"/>
      <c r="CY557" s="371"/>
      <c r="CZ557" s="371"/>
    </row>
    <row r="558" s="362" customFormat="true" ht="27" hidden="false" customHeight="true" outlineLevel="0" collapsed="false">
      <c r="A558" s="301" t="s">
        <v>387</v>
      </c>
      <c r="B558" s="301"/>
      <c r="C558" s="301"/>
      <c r="D558" s="301"/>
      <c r="E558" s="301"/>
      <c r="F558" s="301"/>
      <c r="G558" s="301"/>
      <c r="H558" s="301" t="s">
        <v>38</v>
      </c>
      <c r="I558" s="301"/>
      <c r="J558" s="301"/>
      <c r="K558" s="301"/>
      <c r="L558" s="301"/>
      <c r="M558" s="301"/>
      <c r="N558" s="301"/>
      <c r="O558" s="301"/>
      <c r="P558" s="301"/>
      <c r="Q558" s="301"/>
      <c r="R558" s="301"/>
      <c r="S558" s="301"/>
      <c r="T558" s="301"/>
      <c r="U558" s="301"/>
      <c r="V558" s="301"/>
      <c r="W558" s="301"/>
      <c r="X558" s="301"/>
      <c r="Y558" s="301"/>
      <c r="Z558" s="301"/>
      <c r="AA558" s="301"/>
      <c r="AB558" s="301"/>
      <c r="AC558" s="301"/>
      <c r="AD558" s="301"/>
      <c r="AE558" s="301"/>
      <c r="AF558" s="301"/>
      <c r="AG558" s="301"/>
      <c r="AH558" s="301"/>
      <c r="AI558" s="301"/>
      <c r="AJ558" s="301"/>
      <c r="AK558" s="301"/>
      <c r="AL558" s="301"/>
      <c r="AM558" s="301"/>
      <c r="AN558" s="301"/>
      <c r="AO558" s="301"/>
      <c r="AP558" s="301"/>
      <c r="AQ558" s="301"/>
      <c r="AR558" s="301"/>
      <c r="AS558" s="301"/>
      <c r="AT558" s="301"/>
      <c r="AU558" s="301"/>
      <c r="AV558" s="301"/>
      <c r="AW558" s="301"/>
      <c r="AX558" s="301"/>
      <c r="AY558" s="301"/>
      <c r="AZ558" s="301"/>
      <c r="BA558" s="301"/>
      <c r="BB558" s="301"/>
      <c r="BC558" s="352" t="s">
        <v>654</v>
      </c>
      <c r="BD558" s="352"/>
      <c r="BE558" s="352"/>
      <c r="BF558" s="352"/>
      <c r="BG558" s="352"/>
      <c r="BH558" s="352"/>
      <c r="BI558" s="352"/>
      <c r="BJ558" s="352"/>
      <c r="BK558" s="352"/>
      <c r="BL558" s="352"/>
      <c r="BM558" s="352"/>
      <c r="BN558" s="352"/>
      <c r="BO558" s="352"/>
      <c r="BP558" s="352"/>
      <c r="BQ558" s="352"/>
      <c r="BR558" s="352"/>
      <c r="BS558" s="352" t="s">
        <v>553</v>
      </c>
      <c r="BT558" s="352"/>
      <c r="BU558" s="352"/>
      <c r="BV558" s="352"/>
      <c r="BW558" s="352"/>
      <c r="BX558" s="352"/>
      <c r="BY558" s="352"/>
      <c r="BZ558" s="352"/>
      <c r="CA558" s="352"/>
      <c r="CB558" s="352"/>
      <c r="CC558" s="352"/>
      <c r="CD558" s="352"/>
      <c r="CE558" s="352"/>
      <c r="CF558" s="352"/>
      <c r="CG558" s="352"/>
      <c r="CH558" s="352"/>
      <c r="CI558" s="352" t="s">
        <v>655</v>
      </c>
      <c r="CJ558" s="352"/>
      <c r="CK558" s="352"/>
      <c r="CL558" s="352"/>
      <c r="CM558" s="352"/>
      <c r="CN558" s="352"/>
      <c r="CO558" s="352"/>
      <c r="CP558" s="352"/>
      <c r="CQ558" s="352"/>
      <c r="CR558" s="352"/>
      <c r="CS558" s="352"/>
      <c r="CT558" s="352"/>
      <c r="CU558" s="352"/>
      <c r="CV558" s="352"/>
      <c r="CW558" s="352"/>
      <c r="CX558" s="352"/>
      <c r="CY558" s="352"/>
      <c r="CZ558" s="352"/>
    </row>
    <row r="559" s="362" customFormat="true" ht="12.75" hidden="false" customHeight="false" outlineLevel="0" collapsed="false">
      <c r="A559" s="354" t="n">
        <v>1</v>
      </c>
      <c r="B559" s="354"/>
      <c r="C559" s="354"/>
      <c r="D559" s="354"/>
      <c r="E559" s="354"/>
      <c r="F559" s="354"/>
      <c r="G559" s="354"/>
      <c r="H559" s="354" t="n">
        <v>2</v>
      </c>
      <c r="I559" s="354"/>
      <c r="J559" s="354"/>
      <c r="K559" s="354"/>
      <c r="L559" s="354"/>
      <c r="M559" s="354"/>
      <c r="N559" s="354"/>
      <c r="O559" s="354"/>
      <c r="P559" s="354"/>
      <c r="Q559" s="354"/>
      <c r="R559" s="354"/>
      <c r="S559" s="354"/>
      <c r="T559" s="354"/>
      <c r="U559" s="354"/>
      <c r="V559" s="354"/>
      <c r="W559" s="354"/>
      <c r="X559" s="354"/>
      <c r="Y559" s="354"/>
      <c r="Z559" s="354"/>
      <c r="AA559" s="354"/>
      <c r="AB559" s="354"/>
      <c r="AC559" s="354"/>
      <c r="AD559" s="354"/>
      <c r="AE559" s="354"/>
      <c r="AF559" s="354"/>
      <c r="AG559" s="354"/>
      <c r="AH559" s="354"/>
      <c r="AI559" s="354"/>
      <c r="AJ559" s="354"/>
      <c r="AK559" s="354"/>
      <c r="AL559" s="354"/>
      <c r="AM559" s="354"/>
      <c r="AN559" s="354"/>
      <c r="AO559" s="354"/>
      <c r="AP559" s="354"/>
      <c r="AQ559" s="354"/>
      <c r="AR559" s="354"/>
      <c r="AS559" s="354"/>
      <c r="AT559" s="354"/>
      <c r="AU559" s="354"/>
      <c r="AV559" s="354"/>
      <c r="AW559" s="354"/>
      <c r="AX559" s="354"/>
      <c r="AY559" s="354"/>
      <c r="AZ559" s="354"/>
      <c r="BA559" s="354"/>
      <c r="BB559" s="354"/>
      <c r="BC559" s="354" t="n">
        <v>3</v>
      </c>
      <c r="BD559" s="354"/>
      <c r="BE559" s="354"/>
      <c r="BF559" s="354"/>
      <c r="BG559" s="354"/>
      <c r="BH559" s="354"/>
      <c r="BI559" s="354"/>
      <c r="BJ559" s="354"/>
      <c r="BK559" s="354"/>
      <c r="BL559" s="354"/>
      <c r="BM559" s="354"/>
      <c r="BN559" s="354"/>
      <c r="BO559" s="354"/>
      <c r="BP559" s="354"/>
      <c r="BQ559" s="354"/>
      <c r="BR559" s="354"/>
      <c r="BS559" s="354" t="n">
        <v>4</v>
      </c>
      <c r="BT559" s="354"/>
      <c r="BU559" s="354"/>
      <c r="BV559" s="354"/>
      <c r="BW559" s="354"/>
      <c r="BX559" s="354"/>
      <c r="BY559" s="354"/>
      <c r="BZ559" s="354"/>
      <c r="CA559" s="354"/>
      <c r="CB559" s="354"/>
      <c r="CC559" s="354"/>
      <c r="CD559" s="354"/>
      <c r="CE559" s="354"/>
      <c r="CF559" s="354"/>
      <c r="CG559" s="354"/>
      <c r="CH559" s="354"/>
      <c r="CI559" s="354" t="n">
        <v>5</v>
      </c>
      <c r="CJ559" s="354"/>
      <c r="CK559" s="354"/>
      <c r="CL559" s="354"/>
      <c r="CM559" s="354"/>
      <c r="CN559" s="354"/>
      <c r="CO559" s="354"/>
      <c r="CP559" s="354"/>
      <c r="CQ559" s="354"/>
      <c r="CR559" s="354"/>
      <c r="CS559" s="354"/>
      <c r="CT559" s="354"/>
      <c r="CU559" s="354"/>
      <c r="CV559" s="354"/>
      <c r="CW559" s="354"/>
      <c r="CX559" s="354"/>
      <c r="CY559" s="354"/>
      <c r="CZ559" s="354"/>
    </row>
    <row r="560" s="362" customFormat="true" ht="12.75" hidden="false" customHeight="false" outlineLevel="0" collapsed="false">
      <c r="A560" s="379" t="s">
        <v>511</v>
      </c>
      <c r="B560" s="379"/>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c r="AA560" s="379"/>
      <c r="AB560" s="379"/>
      <c r="AC560" s="379"/>
      <c r="AD560" s="379"/>
      <c r="AE560" s="379"/>
      <c r="AF560" s="379"/>
      <c r="AG560" s="379"/>
      <c r="AH560" s="379"/>
      <c r="AI560" s="379"/>
      <c r="AJ560" s="379"/>
      <c r="AK560" s="379"/>
      <c r="AL560" s="379"/>
      <c r="AM560" s="379"/>
      <c r="AN560" s="379"/>
      <c r="AO560" s="379"/>
      <c r="AP560" s="379"/>
      <c r="AQ560" s="379"/>
      <c r="AR560" s="379"/>
      <c r="AS560" s="379"/>
      <c r="AT560" s="379"/>
      <c r="AU560" s="379"/>
      <c r="AV560" s="379"/>
      <c r="AW560" s="379"/>
      <c r="AX560" s="379"/>
      <c r="AY560" s="379"/>
      <c r="AZ560" s="379"/>
      <c r="BA560" s="379"/>
      <c r="BB560" s="379"/>
      <c r="BC560" s="379"/>
      <c r="BD560" s="379"/>
      <c r="BE560" s="379"/>
      <c r="BF560" s="379"/>
      <c r="BG560" s="379"/>
      <c r="BH560" s="379"/>
      <c r="BI560" s="379"/>
      <c r="BJ560" s="379"/>
      <c r="BK560" s="379"/>
      <c r="BL560" s="379"/>
      <c r="BM560" s="379"/>
      <c r="BN560" s="379"/>
      <c r="BO560" s="379"/>
      <c r="BP560" s="379"/>
      <c r="BQ560" s="379"/>
      <c r="BR560" s="379"/>
      <c r="BS560" s="379"/>
      <c r="BT560" s="379"/>
      <c r="BU560" s="379"/>
      <c r="BV560" s="379"/>
      <c r="BW560" s="379"/>
      <c r="BX560" s="379"/>
      <c r="BY560" s="379"/>
      <c r="BZ560" s="379"/>
      <c r="CA560" s="379"/>
      <c r="CB560" s="379"/>
      <c r="CC560" s="379"/>
      <c r="CD560" s="379"/>
      <c r="CE560" s="379"/>
      <c r="CF560" s="379"/>
      <c r="CG560" s="379"/>
      <c r="CH560" s="379"/>
      <c r="CI560" s="379"/>
      <c r="CJ560" s="379"/>
      <c r="CK560" s="379"/>
      <c r="CL560" s="379"/>
      <c r="CM560" s="379"/>
      <c r="CN560" s="379"/>
      <c r="CO560" s="379"/>
      <c r="CP560" s="379"/>
      <c r="CQ560" s="379"/>
      <c r="CR560" s="379"/>
      <c r="CS560" s="379"/>
      <c r="CT560" s="379"/>
      <c r="CU560" s="379"/>
      <c r="CV560" s="379"/>
      <c r="CW560" s="379"/>
      <c r="CX560" s="379"/>
      <c r="CY560" s="379"/>
      <c r="CZ560" s="379"/>
    </row>
    <row r="561" s="362" customFormat="true" ht="12.75" hidden="false" customHeight="true" outlineLevel="0" collapsed="false">
      <c r="A561" s="358" t="s">
        <v>154</v>
      </c>
      <c r="B561" s="358"/>
      <c r="C561" s="358"/>
      <c r="D561" s="358"/>
      <c r="E561" s="358"/>
      <c r="F561" s="358"/>
      <c r="G561" s="358"/>
      <c r="H561" s="359" t="s">
        <v>656</v>
      </c>
      <c r="I561" s="359"/>
      <c r="J561" s="359"/>
      <c r="K561" s="359"/>
      <c r="L561" s="359"/>
      <c r="M561" s="359"/>
      <c r="N561" s="359"/>
      <c r="O561" s="359"/>
      <c r="P561" s="359"/>
      <c r="Q561" s="359"/>
      <c r="R561" s="359"/>
      <c r="S561" s="359"/>
      <c r="T561" s="359"/>
      <c r="U561" s="359"/>
      <c r="V561" s="359"/>
      <c r="W561" s="359"/>
      <c r="X561" s="359"/>
      <c r="Y561" s="359"/>
      <c r="Z561" s="359"/>
      <c r="AA561" s="359"/>
      <c r="AB561" s="359"/>
      <c r="AC561" s="359"/>
      <c r="AD561" s="359"/>
      <c r="AE561" s="359"/>
      <c r="AF561" s="359"/>
      <c r="AG561" s="359"/>
      <c r="AH561" s="359"/>
      <c r="AI561" s="359"/>
      <c r="AJ561" s="359"/>
      <c r="AK561" s="359"/>
      <c r="AL561" s="359"/>
      <c r="AM561" s="359"/>
      <c r="AN561" s="359"/>
      <c r="AO561" s="359"/>
      <c r="AP561" s="359"/>
      <c r="AQ561" s="359"/>
      <c r="AR561" s="359"/>
      <c r="AS561" s="359"/>
      <c r="AT561" s="359"/>
      <c r="AU561" s="359"/>
      <c r="AV561" s="359"/>
      <c r="AW561" s="359"/>
      <c r="AX561" s="359"/>
      <c r="AY561" s="359"/>
      <c r="AZ561" s="359"/>
      <c r="BA561" s="359"/>
      <c r="BB561" s="359"/>
      <c r="BC561" s="360" t="n">
        <v>5</v>
      </c>
      <c r="BD561" s="360"/>
      <c r="BE561" s="360"/>
      <c r="BF561" s="360"/>
      <c r="BG561" s="360"/>
      <c r="BH561" s="360"/>
      <c r="BI561" s="360"/>
      <c r="BJ561" s="360"/>
      <c r="BK561" s="360"/>
      <c r="BL561" s="360"/>
      <c r="BM561" s="360"/>
      <c r="BN561" s="360"/>
      <c r="BO561" s="360"/>
      <c r="BP561" s="360"/>
      <c r="BQ561" s="360"/>
      <c r="BR561" s="360"/>
      <c r="BS561" s="361" t="n">
        <v>15000</v>
      </c>
      <c r="BT561" s="361"/>
      <c r="BU561" s="361"/>
      <c r="BV561" s="361"/>
      <c r="BW561" s="361"/>
      <c r="BX561" s="361"/>
      <c r="BY561" s="361"/>
      <c r="BZ561" s="361"/>
      <c r="CA561" s="361"/>
      <c r="CB561" s="361"/>
      <c r="CC561" s="361"/>
      <c r="CD561" s="361"/>
      <c r="CE561" s="361"/>
      <c r="CF561" s="361"/>
      <c r="CG561" s="361"/>
      <c r="CH561" s="361"/>
      <c r="CI561" s="361" t="n">
        <f aca="false">BC561*BS561</f>
        <v>75000</v>
      </c>
      <c r="CJ561" s="361"/>
      <c r="CK561" s="361"/>
      <c r="CL561" s="361"/>
      <c r="CM561" s="361"/>
      <c r="CN561" s="361"/>
      <c r="CO561" s="361"/>
      <c r="CP561" s="361"/>
      <c r="CQ561" s="361"/>
      <c r="CR561" s="361"/>
      <c r="CS561" s="361"/>
      <c r="CT561" s="361"/>
      <c r="CU561" s="361"/>
      <c r="CV561" s="361"/>
      <c r="CW561" s="361"/>
      <c r="CX561" s="361"/>
      <c r="CY561" s="361"/>
      <c r="CZ561" s="361"/>
    </row>
    <row r="562" s="362" customFormat="true" ht="12.75" hidden="false" customHeight="true" outlineLevel="0" collapsed="false">
      <c r="A562" s="358" t="s">
        <v>155</v>
      </c>
      <c r="B562" s="358"/>
      <c r="C562" s="358"/>
      <c r="D562" s="358"/>
      <c r="E562" s="358"/>
      <c r="F562" s="358"/>
      <c r="G562" s="358"/>
      <c r="H562" s="359" t="s">
        <v>657</v>
      </c>
      <c r="I562" s="359"/>
      <c r="J562" s="359"/>
      <c r="K562" s="359"/>
      <c r="L562" s="359"/>
      <c r="M562" s="359"/>
      <c r="N562" s="359"/>
      <c r="O562" s="359"/>
      <c r="P562" s="359"/>
      <c r="Q562" s="359"/>
      <c r="R562" s="359"/>
      <c r="S562" s="359"/>
      <c r="T562" s="359"/>
      <c r="U562" s="359"/>
      <c r="V562" s="359"/>
      <c r="W562" s="359"/>
      <c r="X562" s="359"/>
      <c r="Y562" s="359"/>
      <c r="Z562" s="359"/>
      <c r="AA562" s="359"/>
      <c r="AB562" s="359"/>
      <c r="AC562" s="359"/>
      <c r="AD562" s="359"/>
      <c r="AE562" s="359"/>
      <c r="AF562" s="359"/>
      <c r="AG562" s="359"/>
      <c r="AH562" s="359"/>
      <c r="AI562" s="359"/>
      <c r="AJ562" s="359"/>
      <c r="AK562" s="359"/>
      <c r="AL562" s="359"/>
      <c r="AM562" s="359"/>
      <c r="AN562" s="359"/>
      <c r="AO562" s="359"/>
      <c r="AP562" s="359"/>
      <c r="AQ562" s="359"/>
      <c r="AR562" s="359"/>
      <c r="AS562" s="359"/>
      <c r="AT562" s="359"/>
      <c r="AU562" s="359"/>
      <c r="AV562" s="359"/>
      <c r="AW562" s="359"/>
      <c r="AX562" s="359"/>
      <c r="AY562" s="359"/>
      <c r="AZ562" s="359"/>
      <c r="BA562" s="359"/>
      <c r="BB562" s="359"/>
      <c r="BC562" s="360" t="n">
        <v>3</v>
      </c>
      <c r="BD562" s="360"/>
      <c r="BE562" s="360"/>
      <c r="BF562" s="360"/>
      <c r="BG562" s="360"/>
      <c r="BH562" s="360"/>
      <c r="BI562" s="360"/>
      <c r="BJ562" s="360"/>
      <c r="BK562" s="360"/>
      <c r="BL562" s="360"/>
      <c r="BM562" s="360"/>
      <c r="BN562" s="360"/>
      <c r="BO562" s="360"/>
      <c r="BP562" s="360"/>
      <c r="BQ562" s="360"/>
      <c r="BR562" s="360"/>
      <c r="BS562" s="361" t="n">
        <v>65000</v>
      </c>
      <c r="BT562" s="361"/>
      <c r="BU562" s="361"/>
      <c r="BV562" s="361"/>
      <c r="BW562" s="361"/>
      <c r="BX562" s="361"/>
      <c r="BY562" s="361"/>
      <c r="BZ562" s="361"/>
      <c r="CA562" s="361"/>
      <c r="CB562" s="361"/>
      <c r="CC562" s="361"/>
      <c r="CD562" s="361"/>
      <c r="CE562" s="361"/>
      <c r="CF562" s="361"/>
      <c r="CG562" s="361"/>
      <c r="CH562" s="361"/>
      <c r="CI562" s="361" t="n">
        <f aca="false">BC562*BS562</f>
        <v>195000</v>
      </c>
      <c r="CJ562" s="361"/>
      <c r="CK562" s="361"/>
      <c r="CL562" s="361"/>
      <c r="CM562" s="361"/>
      <c r="CN562" s="361"/>
      <c r="CO562" s="361"/>
      <c r="CP562" s="361"/>
      <c r="CQ562" s="361"/>
      <c r="CR562" s="361"/>
      <c r="CS562" s="361"/>
      <c r="CT562" s="361"/>
      <c r="CU562" s="361"/>
      <c r="CV562" s="361"/>
      <c r="CW562" s="361"/>
      <c r="CX562" s="361"/>
      <c r="CY562" s="361"/>
      <c r="CZ562" s="361"/>
    </row>
    <row r="563" customFormat="false" ht="15" hidden="false" customHeight="true" outlineLevel="0" collapsed="false">
      <c r="A563" s="358" t="s">
        <v>156</v>
      </c>
      <c r="B563" s="358"/>
      <c r="C563" s="358"/>
      <c r="D563" s="358"/>
      <c r="E563" s="358"/>
      <c r="F563" s="358"/>
      <c r="G563" s="358"/>
      <c r="H563" s="359" t="s">
        <v>658</v>
      </c>
      <c r="I563" s="359"/>
      <c r="J563" s="359"/>
      <c r="K563" s="359"/>
      <c r="L563" s="359"/>
      <c r="M563" s="359"/>
      <c r="N563" s="359"/>
      <c r="O563" s="359"/>
      <c r="P563" s="359"/>
      <c r="Q563" s="359"/>
      <c r="R563" s="359"/>
      <c r="S563" s="359"/>
      <c r="T563" s="359"/>
      <c r="U563" s="359"/>
      <c r="V563" s="359"/>
      <c r="W563" s="359"/>
      <c r="X563" s="359"/>
      <c r="Y563" s="359"/>
      <c r="Z563" s="359"/>
      <c r="AA563" s="359"/>
      <c r="AB563" s="359"/>
      <c r="AC563" s="359"/>
      <c r="AD563" s="359"/>
      <c r="AE563" s="359"/>
      <c r="AF563" s="359"/>
      <c r="AG563" s="359"/>
      <c r="AH563" s="359"/>
      <c r="AI563" s="359"/>
      <c r="AJ563" s="359"/>
      <c r="AK563" s="359"/>
      <c r="AL563" s="359"/>
      <c r="AM563" s="359"/>
      <c r="AN563" s="359"/>
      <c r="AO563" s="359"/>
      <c r="AP563" s="359"/>
      <c r="AQ563" s="359"/>
      <c r="AR563" s="359"/>
      <c r="AS563" s="359"/>
      <c r="AT563" s="359"/>
      <c r="AU563" s="359"/>
      <c r="AV563" s="359"/>
      <c r="AW563" s="359"/>
      <c r="AX563" s="359"/>
      <c r="AY563" s="359"/>
      <c r="AZ563" s="359"/>
      <c r="BA563" s="359"/>
      <c r="BB563" s="359"/>
      <c r="BC563" s="360" t="n">
        <v>3</v>
      </c>
      <c r="BD563" s="360"/>
      <c r="BE563" s="360"/>
      <c r="BF563" s="360"/>
      <c r="BG563" s="360"/>
      <c r="BH563" s="360"/>
      <c r="BI563" s="360"/>
      <c r="BJ563" s="360"/>
      <c r="BK563" s="360"/>
      <c r="BL563" s="360"/>
      <c r="BM563" s="360"/>
      <c r="BN563" s="360"/>
      <c r="BO563" s="360"/>
      <c r="BP563" s="360"/>
      <c r="BQ563" s="360"/>
      <c r="BR563" s="360"/>
      <c r="BS563" s="361" t="n">
        <v>10000</v>
      </c>
      <c r="BT563" s="361"/>
      <c r="BU563" s="361"/>
      <c r="BV563" s="361"/>
      <c r="BW563" s="361"/>
      <c r="BX563" s="361"/>
      <c r="BY563" s="361"/>
      <c r="BZ563" s="361"/>
      <c r="CA563" s="361"/>
      <c r="CB563" s="361"/>
      <c r="CC563" s="361"/>
      <c r="CD563" s="361"/>
      <c r="CE563" s="361"/>
      <c r="CF563" s="361"/>
      <c r="CG563" s="361"/>
      <c r="CH563" s="361"/>
      <c r="CI563" s="361" t="n">
        <f aca="false">BC563*BS563</f>
        <v>30000</v>
      </c>
      <c r="CJ563" s="361"/>
      <c r="CK563" s="361"/>
      <c r="CL563" s="361"/>
      <c r="CM563" s="361"/>
      <c r="CN563" s="361"/>
      <c r="CO563" s="361"/>
      <c r="CP563" s="361"/>
      <c r="CQ563" s="361"/>
      <c r="CR563" s="361"/>
      <c r="CS563" s="361"/>
      <c r="CT563" s="361"/>
      <c r="CU563" s="361"/>
      <c r="CV563" s="361"/>
      <c r="CW563" s="361"/>
      <c r="CX563" s="361"/>
      <c r="CY563" s="361"/>
      <c r="CZ563" s="361"/>
    </row>
    <row r="564" customFormat="false" ht="15" hidden="false" customHeight="true" outlineLevel="0" collapsed="false">
      <c r="A564" s="358" t="s">
        <v>157</v>
      </c>
      <c r="B564" s="358"/>
      <c r="C564" s="358"/>
      <c r="D564" s="358"/>
      <c r="E564" s="358"/>
      <c r="F564" s="358"/>
      <c r="G564" s="358"/>
      <c r="H564" s="359" t="s">
        <v>659</v>
      </c>
      <c r="I564" s="359"/>
      <c r="J564" s="359"/>
      <c r="K564" s="359"/>
      <c r="L564" s="359"/>
      <c r="M564" s="359"/>
      <c r="N564" s="359"/>
      <c r="O564" s="359"/>
      <c r="P564" s="359"/>
      <c r="Q564" s="359"/>
      <c r="R564" s="359"/>
      <c r="S564" s="359"/>
      <c r="T564" s="359"/>
      <c r="U564" s="359"/>
      <c r="V564" s="359"/>
      <c r="W564" s="359"/>
      <c r="X564" s="359"/>
      <c r="Y564" s="359"/>
      <c r="Z564" s="359"/>
      <c r="AA564" s="359"/>
      <c r="AB564" s="359"/>
      <c r="AC564" s="359"/>
      <c r="AD564" s="359"/>
      <c r="AE564" s="359"/>
      <c r="AF564" s="359"/>
      <c r="AG564" s="359"/>
      <c r="AH564" s="359"/>
      <c r="AI564" s="359"/>
      <c r="AJ564" s="359"/>
      <c r="AK564" s="359"/>
      <c r="AL564" s="359"/>
      <c r="AM564" s="359"/>
      <c r="AN564" s="359"/>
      <c r="AO564" s="359"/>
      <c r="AP564" s="359"/>
      <c r="AQ564" s="359"/>
      <c r="AR564" s="359"/>
      <c r="AS564" s="359"/>
      <c r="AT564" s="359"/>
      <c r="AU564" s="359"/>
      <c r="AV564" s="359"/>
      <c r="AW564" s="359"/>
      <c r="AX564" s="359"/>
      <c r="AY564" s="359"/>
      <c r="AZ564" s="359"/>
      <c r="BA564" s="359"/>
      <c r="BB564" s="359"/>
      <c r="BC564" s="360" t="n">
        <v>5</v>
      </c>
      <c r="BD564" s="360"/>
      <c r="BE564" s="360"/>
      <c r="BF564" s="360"/>
      <c r="BG564" s="360"/>
      <c r="BH564" s="360"/>
      <c r="BI564" s="360"/>
      <c r="BJ564" s="360"/>
      <c r="BK564" s="360"/>
      <c r="BL564" s="360"/>
      <c r="BM564" s="360"/>
      <c r="BN564" s="360"/>
      <c r="BO564" s="360"/>
      <c r="BP564" s="360"/>
      <c r="BQ564" s="360"/>
      <c r="BR564" s="360"/>
      <c r="BS564" s="361" t="n">
        <v>30000</v>
      </c>
      <c r="BT564" s="361"/>
      <c r="BU564" s="361"/>
      <c r="BV564" s="361"/>
      <c r="BW564" s="361"/>
      <c r="BX564" s="361"/>
      <c r="BY564" s="361"/>
      <c r="BZ564" s="361"/>
      <c r="CA564" s="361"/>
      <c r="CB564" s="361"/>
      <c r="CC564" s="361"/>
      <c r="CD564" s="361"/>
      <c r="CE564" s="361"/>
      <c r="CF564" s="361"/>
      <c r="CG564" s="361"/>
      <c r="CH564" s="361"/>
      <c r="CI564" s="361" t="n">
        <f aca="false">BC564*BS564</f>
        <v>150000</v>
      </c>
      <c r="CJ564" s="361"/>
      <c r="CK564" s="361"/>
      <c r="CL564" s="361"/>
      <c r="CM564" s="361"/>
      <c r="CN564" s="361"/>
      <c r="CO564" s="361"/>
      <c r="CP564" s="361"/>
      <c r="CQ564" s="361"/>
      <c r="CR564" s="361"/>
      <c r="CS564" s="361"/>
      <c r="CT564" s="361"/>
      <c r="CU564" s="361"/>
      <c r="CV564" s="361"/>
      <c r="CW564" s="361"/>
      <c r="CX564" s="361"/>
      <c r="CY564" s="361"/>
      <c r="CZ564" s="361"/>
    </row>
    <row r="565" customFormat="false" ht="15" hidden="false" customHeight="true" outlineLevel="0" collapsed="false">
      <c r="A565" s="358" t="s">
        <v>158</v>
      </c>
      <c r="B565" s="358"/>
      <c r="C565" s="358"/>
      <c r="D565" s="358"/>
      <c r="E565" s="358"/>
      <c r="F565" s="358"/>
      <c r="G565" s="358"/>
      <c r="H565" s="359" t="s">
        <v>660</v>
      </c>
      <c r="I565" s="359"/>
      <c r="J565" s="359"/>
      <c r="K565" s="359"/>
      <c r="L565" s="359"/>
      <c r="M565" s="359"/>
      <c r="N565" s="359"/>
      <c r="O565" s="359"/>
      <c r="P565" s="359"/>
      <c r="Q565" s="359"/>
      <c r="R565" s="359"/>
      <c r="S565" s="359"/>
      <c r="T565" s="359"/>
      <c r="U565" s="359"/>
      <c r="V565" s="359"/>
      <c r="W565" s="359"/>
      <c r="X565" s="359"/>
      <c r="Y565" s="359"/>
      <c r="Z565" s="359"/>
      <c r="AA565" s="359"/>
      <c r="AB565" s="359"/>
      <c r="AC565" s="359"/>
      <c r="AD565" s="359"/>
      <c r="AE565" s="359"/>
      <c r="AF565" s="359"/>
      <c r="AG565" s="359"/>
      <c r="AH565" s="359"/>
      <c r="AI565" s="359"/>
      <c r="AJ565" s="359"/>
      <c r="AK565" s="359"/>
      <c r="AL565" s="359"/>
      <c r="AM565" s="359"/>
      <c r="AN565" s="359"/>
      <c r="AO565" s="359"/>
      <c r="AP565" s="359"/>
      <c r="AQ565" s="359"/>
      <c r="AR565" s="359"/>
      <c r="AS565" s="359"/>
      <c r="AT565" s="359"/>
      <c r="AU565" s="359"/>
      <c r="AV565" s="359"/>
      <c r="AW565" s="359"/>
      <c r="AX565" s="359"/>
      <c r="AY565" s="359"/>
      <c r="AZ565" s="359"/>
      <c r="BA565" s="359"/>
      <c r="BB565" s="359"/>
      <c r="BC565" s="360" t="n">
        <v>10</v>
      </c>
      <c r="BD565" s="360"/>
      <c r="BE565" s="360"/>
      <c r="BF565" s="360"/>
      <c r="BG565" s="360"/>
      <c r="BH565" s="360"/>
      <c r="BI565" s="360"/>
      <c r="BJ565" s="360"/>
      <c r="BK565" s="360"/>
      <c r="BL565" s="360"/>
      <c r="BM565" s="360"/>
      <c r="BN565" s="360"/>
      <c r="BO565" s="360"/>
      <c r="BP565" s="360"/>
      <c r="BQ565" s="360"/>
      <c r="BR565" s="360"/>
      <c r="BS565" s="361" t="n">
        <v>100000</v>
      </c>
      <c r="BT565" s="361"/>
      <c r="BU565" s="361"/>
      <c r="BV565" s="361"/>
      <c r="BW565" s="361"/>
      <c r="BX565" s="361"/>
      <c r="BY565" s="361"/>
      <c r="BZ565" s="361"/>
      <c r="CA565" s="361"/>
      <c r="CB565" s="361"/>
      <c r="CC565" s="361"/>
      <c r="CD565" s="361"/>
      <c r="CE565" s="361"/>
      <c r="CF565" s="361"/>
      <c r="CG565" s="361"/>
      <c r="CH565" s="361"/>
      <c r="CI565" s="361" t="n">
        <f aca="false">BC565*BS565</f>
        <v>1000000</v>
      </c>
      <c r="CJ565" s="361"/>
      <c r="CK565" s="361"/>
      <c r="CL565" s="361"/>
      <c r="CM565" s="361"/>
      <c r="CN565" s="361"/>
      <c r="CO565" s="361"/>
      <c r="CP565" s="361"/>
      <c r="CQ565" s="361"/>
      <c r="CR565" s="361"/>
      <c r="CS565" s="361"/>
      <c r="CT565" s="361"/>
      <c r="CU565" s="361"/>
      <c r="CV565" s="361"/>
      <c r="CW565" s="361"/>
      <c r="CX565" s="361"/>
      <c r="CY565" s="361"/>
      <c r="CZ565" s="361"/>
    </row>
    <row r="566" customFormat="false" ht="15" hidden="false" customHeight="true" outlineLevel="0" collapsed="false">
      <c r="A566" s="358" t="s">
        <v>159</v>
      </c>
      <c r="B566" s="358"/>
      <c r="C566" s="358"/>
      <c r="D566" s="358"/>
      <c r="E566" s="358"/>
      <c r="F566" s="358"/>
      <c r="G566" s="358"/>
      <c r="H566" s="359" t="s">
        <v>661</v>
      </c>
      <c r="I566" s="359"/>
      <c r="J566" s="359"/>
      <c r="K566" s="359"/>
      <c r="L566" s="359"/>
      <c r="M566" s="359"/>
      <c r="N566" s="359"/>
      <c r="O566" s="359"/>
      <c r="P566" s="359"/>
      <c r="Q566" s="359"/>
      <c r="R566" s="359"/>
      <c r="S566" s="359"/>
      <c r="T566" s="359"/>
      <c r="U566" s="359"/>
      <c r="V566" s="359"/>
      <c r="W566" s="359"/>
      <c r="X566" s="359"/>
      <c r="Y566" s="359"/>
      <c r="Z566" s="359"/>
      <c r="AA566" s="359"/>
      <c r="AB566" s="359"/>
      <c r="AC566" s="359"/>
      <c r="AD566" s="359"/>
      <c r="AE566" s="359"/>
      <c r="AF566" s="359"/>
      <c r="AG566" s="359"/>
      <c r="AH566" s="359"/>
      <c r="AI566" s="359"/>
      <c r="AJ566" s="359"/>
      <c r="AK566" s="359"/>
      <c r="AL566" s="359"/>
      <c r="AM566" s="359"/>
      <c r="AN566" s="359"/>
      <c r="AO566" s="359"/>
      <c r="AP566" s="359"/>
      <c r="AQ566" s="359"/>
      <c r="AR566" s="359"/>
      <c r="AS566" s="359"/>
      <c r="AT566" s="359"/>
      <c r="AU566" s="359"/>
      <c r="AV566" s="359"/>
      <c r="AW566" s="359"/>
      <c r="AX566" s="359"/>
      <c r="AY566" s="359"/>
      <c r="AZ566" s="359"/>
      <c r="BA566" s="359"/>
      <c r="BB566" s="359"/>
      <c r="BC566" s="360" t="n">
        <v>3</v>
      </c>
      <c r="BD566" s="360"/>
      <c r="BE566" s="360"/>
      <c r="BF566" s="360"/>
      <c r="BG566" s="360"/>
      <c r="BH566" s="360"/>
      <c r="BI566" s="360"/>
      <c r="BJ566" s="360"/>
      <c r="BK566" s="360"/>
      <c r="BL566" s="360"/>
      <c r="BM566" s="360"/>
      <c r="BN566" s="360"/>
      <c r="BO566" s="360"/>
      <c r="BP566" s="360"/>
      <c r="BQ566" s="360"/>
      <c r="BR566" s="360"/>
      <c r="BS566" s="361" t="n">
        <v>150000</v>
      </c>
      <c r="BT566" s="361"/>
      <c r="BU566" s="361"/>
      <c r="BV566" s="361"/>
      <c r="BW566" s="361"/>
      <c r="BX566" s="361"/>
      <c r="BY566" s="361"/>
      <c r="BZ566" s="361"/>
      <c r="CA566" s="361"/>
      <c r="CB566" s="361"/>
      <c r="CC566" s="361"/>
      <c r="CD566" s="361"/>
      <c r="CE566" s="361"/>
      <c r="CF566" s="361"/>
      <c r="CG566" s="361"/>
      <c r="CH566" s="361"/>
      <c r="CI566" s="361" t="n">
        <f aca="false">BC566*BS566</f>
        <v>450000</v>
      </c>
      <c r="CJ566" s="361"/>
      <c r="CK566" s="361"/>
      <c r="CL566" s="361"/>
      <c r="CM566" s="361"/>
      <c r="CN566" s="361"/>
      <c r="CO566" s="361"/>
      <c r="CP566" s="361"/>
      <c r="CQ566" s="361"/>
      <c r="CR566" s="361"/>
      <c r="CS566" s="361"/>
      <c r="CT566" s="361"/>
      <c r="CU566" s="361"/>
      <c r="CV566" s="361"/>
      <c r="CW566" s="361"/>
      <c r="CX566" s="361"/>
      <c r="CY566" s="361"/>
      <c r="CZ566" s="361"/>
    </row>
    <row r="567" customFormat="false" ht="15" hidden="false" customHeight="true" outlineLevel="0" collapsed="false">
      <c r="A567" s="358" t="s">
        <v>160</v>
      </c>
      <c r="B567" s="358"/>
      <c r="C567" s="358"/>
      <c r="D567" s="358"/>
      <c r="E567" s="358"/>
      <c r="F567" s="358"/>
      <c r="G567" s="358"/>
      <c r="H567" s="359" t="s">
        <v>662</v>
      </c>
      <c r="I567" s="359"/>
      <c r="J567" s="359"/>
      <c r="K567" s="359"/>
      <c r="L567" s="359"/>
      <c r="M567" s="359"/>
      <c r="N567" s="359"/>
      <c r="O567" s="359"/>
      <c r="P567" s="359"/>
      <c r="Q567" s="359"/>
      <c r="R567" s="359"/>
      <c r="S567" s="359"/>
      <c r="T567" s="359"/>
      <c r="U567" s="359"/>
      <c r="V567" s="359"/>
      <c r="W567" s="359"/>
      <c r="X567" s="359"/>
      <c r="Y567" s="359"/>
      <c r="Z567" s="359"/>
      <c r="AA567" s="359"/>
      <c r="AB567" s="359"/>
      <c r="AC567" s="359"/>
      <c r="AD567" s="359"/>
      <c r="AE567" s="359"/>
      <c r="AF567" s="359"/>
      <c r="AG567" s="359"/>
      <c r="AH567" s="359"/>
      <c r="AI567" s="359"/>
      <c r="AJ567" s="359"/>
      <c r="AK567" s="359"/>
      <c r="AL567" s="359"/>
      <c r="AM567" s="359"/>
      <c r="AN567" s="359"/>
      <c r="AO567" s="359"/>
      <c r="AP567" s="359"/>
      <c r="AQ567" s="359"/>
      <c r="AR567" s="359"/>
      <c r="AS567" s="359"/>
      <c r="AT567" s="359"/>
      <c r="AU567" s="359"/>
      <c r="AV567" s="359"/>
      <c r="AW567" s="359"/>
      <c r="AX567" s="359"/>
      <c r="AY567" s="359"/>
      <c r="AZ567" s="359"/>
      <c r="BA567" s="359"/>
      <c r="BB567" s="359"/>
      <c r="BC567" s="360" t="n">
        <v>3</v>
      </c>
      <c r="BD567" s="360"/>
      <c r="BE567" s="360"/>
      <c r="BF567" s="360"/>
      <c r="BG567" s="360"/>
      <c r="BH567" s="360"/>
      <c r="BI567" s="360"/>
      <c r="BJ567" s="360"/>
      <c r="BK567" s="360"/>
      <c r="BL567" s="360"/>
      <c r="BM567" s="360"/>
      <c r="BN567" s="360"/>
      <c r="BO567" s="360"/>
      <c r="BP567" s="360"/>
      <c r="BQ567" s="360"/>
      <c r="BR567" s="360"/>
      <c r="BS567" s="361" t="n">
        <v>8000</v>
      </c>
      <c r="BT567" s="361"/>
      <c r="BU567" s="361"/>
      <c r="BV567" s="361"/>
      <c r="BW567" s="361"/>
      <c r="BX567" s="361"/>
      <c r="BY567" s="361"/>
      <c r="BZ567" s="361"/>
      <c r="CA567" s="361"/>
      <c r="CB567" s="361"/>
      <c r="CC567" s="361"/>
      <c r="CD567" s="361"/>
      <c r="CE567" s="361"/>
      <c r="CF567" s="361"/>
      <c r="CG567" s="361"/>
      <c r="CH567" s="361"/>
      <c r="CI567" s="361" t="n">
        <f aca="false">BC567*BS567</f>
        <v>24000</v>
      </c>
      <c r="CJ567" s="361"/>
      <c r="CK567" s="361"/>
      <c r="CL567" s="361"/>
      <c r="CM567" s="361"/>
      <c r="CN567" s="361"/>
      <c r="CO567" s="361"/>
      <c r="CP567" s="361"/>
      <c r="CQ567" s="361"/>
      <c r="CR567" s="361"/>
      <c r="CS567" s="361"/>
      <c r="CT567" s="361"/>
      <c r="CU567" s="361"/>
      <c r="CV567" s="361"/>
      <c r="CW567" s="361"/>
      <c r="CX567" s="361"/>
      <c r="CY567" s="361"/>
      <c r="CZ567" s="361"/>
    </row>
    <row r="568" customFormat="false" ht="15" hidden="false" customHeight="true" outlineLevel="0" collapsed="false">
      <c r="A568" s="358" t="s">
        <v>161</v>
      </c>
      <c r="B568" s="358"/>
      <c r="C568" s="358"/>
      <c r="D568" s="358"/>
      <c r="E568" s="358"/>
      <c r="F568" s="358"/>
      <c r="G568" s="358"/>
      <c r="H568" s="359" t="s">
        <v>663</v>
      </c>
      <c r="I568" s="359"/>
      <c r="J568" s="359"/>
      <c r="K568" s="359"/>
      <c r="L568" s="359"/>
      <c r="M568" s="359"/>
      <c r="N568" s="359"/>
      <c r="O568" s="359"/>
      <c r="P568" s="359"/>
      <c r="Q568" s="359"/>
      <c r="R568" s="359"/>
      <c r="S568" s="359"/>
      <c r="T568" s="359"/>
      <c r="U568" s="359"/>
      <c r="V568" s="359"/>
      <c r="W568" s="359"/>
      <c r="X568" s="359"/>
      <c r="Y568" s="359"/>
      <c r="Z568" s="359"/>
      <c r="AA568" s="359"/>
      <c r="AB568" s="359"/>
      <c r="AC568" s="359"/>
      <c r="AD568" s="359"/>
      <c r="AE568" s="359"/>
      <c r="AF568" s="359"/>
      <c r="AG568" s="359"/>
      <c r="AH568" s="359"/>
      <c r="AI568" s="359"/>
      <c r="AJ568" s="359"/>
      <c r="AK568" s="359"/>
      <c r="AL568" s="359"/>
      <c r="AM568" s="359"/>
      <c r="AN568" s="359"/>
      <c r="AO568" s="359"/>
      <c r="AP568" s="359"/>
      <c r="AQ568" s="359"/>
      <c r="AR568" s="359"/>
      <c r="AS568" s="359"/>
      <c r="AT568" s="359"/>
      <c r="AU568" s="359"/>
      <c r="AV568" s="359"/>
      <c r="AW568" s="359"/>
      <c r="AX568" s="359"/>
      <c r="AY568" s="359"/>
      <c r="AZ568" s="359"/>
      <c r="BA568" s="359"/>
      <c r="BB568" s="359"/>
      <c r="BC568" s="360" t="n">
        <v>1</v>
      </c>
      <c r="BD568" s="360"/>
      <c r="BE568" s="360"/>
      <c r="BF568" s="360"/>
      <c r="BG568" s="360"/>
      <c r="BH568" s="360"/>
      <c r="BI568" s="360"/>
      <c r="BJ568" s="360"/>
      <c r="BK568" s="360"/>
      <c r="BL568" s="360"/>
      <c r="BM568" s="360"/>
      <c r="BN568" s="360"/>
      <c r="BO568" s="360"/>
      <c r="BP568" s="360"/>
      <c r="BQ568" s="360"/>
      <c r="BR568" s="360"/>
      <c r="BS568" s="361" t="n">
        <v>35000</v>
      </c>
      <c r="BT568" s="361"/>
      <c r="BU568" s="361"/>
      <c r="BV568" s="361"/>
      <c r="BW568" s="361"/>
      <c r="BX568" s="361"/>
      <c r="BY568" s="361"/>
      <c r="BZ568" s="361"/>
      <c r="CA568" s="361"/>
      <c r="CB568" s="361"/>
      <c r="CC568" s="361"/>
      <c r="CD568" s="361"/>
      <c r="CE568" s="361"/>
      <c r="CF568" s="361"/>
      <c r="CG568" s="361"/>
      <c r="CH568" s="361"/>
      <c r="CI568" s="361" t="n">
        <f aca="false">BC568*BS568</f>
        <v>35000</v>
      </c>
      <c r="CJ568" s="361"/>
      <c r="CK568" s="361"/>
      <c r="CL568" s="361"/>
      <c r="CM568" s="361"/>
      <c r="CN568" s="361"/>
      <c r="CO568" s="361"/>
      <c r="CP568" s="361"/>
      <c r="CQ568" s="361"/>
      <c r="CR568" s="361"/>
      <c r="CS568" s="361"/>
      <c r="CT568" s="361"/>
      <c r="CU568" s="361"/>
      <c r="CV568" s="361"/>
      <c r="CW568" s="361"/>
      <c r="CX568" s="361"/>
      <c r="CY568" s="361"/>
      <c r="CZ568" s="361"/>
    </row>
    <row r="569" customFormat="false" ht="15" hidden="false" customHeight="true" outlineLevel="0" collapsed="false">
      <c r="A569" s="373" t="s">
        <v>516</v>
      </c>
      <c r="B569" s="373"/>
      <c r="C569" s="373"/>
      <c r="D569" s="373"/>
      <c r="E569" s="373"/>
      <c r="F569" s="373"/>
      <c r="G569" s="373"/>
      <c r="H569" s="373"/>
      <c r="I569" s="373"/>
      <c r="J569" s="373"/>
      <c r="K569" s="373"/>
      <c r="L569" s="373"/>
      <c r="M569" s="373"/>
      <c r="N569" s="373"/>
      <c r="O569" s="373"/>
      <c r="P569" s="373"/>
      <c r="Q569" s="373"/>
      <c r="R569" s="373"/>
      <c r="S569" s="373"/>
      <c r="T569" s="373"/>
      <c r="U569" s="373"/>
      <c r="V569" s="373"/>
      <c r="W569" s="373"/>
      <c r="X569" s="373"/>
      <c r="Y569" s="373"/>
      <c r="Z569" s="373"/>
      <c r="AA569" s="373"/>
      <c r="AB569" s="373"/>
      <c r="AC569" s="373"/>
      <c r="AD569" s="373"/>
      <c r="AE569" s="373"/>
      <c r="AF569" s="373"/>
      <c r="AG569" s="373"/>
      <c r="AH569" s="373"/>
      <c r="AI569" s="373"/>
      <c r="AJ569" s="373"/>
      <c r="AK569" s="373"/>
      <c r="AL569" s="373"/>
      <c r="AM569" s="373"/>
      <c r="AN569" s="373"/>
      <c r="AO569" s="373"/>
      <c r="AP569" s="373"/>
      <c r="AQ569" s="373"/>
      <c r="AR569" s="373"/>
      <c r="AS569" s="373"/>
      <c r="AT569" s="373"/>
      <c r="AU569" s="373"/>
      <c r="AV569" s="373"/>
      <c r="AW569" s="373"/>
      <c r="AX569" s="373"/>
      <c r="AY569" s="373"/>
      <c r="AZ569" s="373"/>
      <c r="BA569" s="373"/>
      <c r="BB569" s="373"/>
      <c r="BC569" s="365" t="s">
        <v>164</v>
      </c>
      <c r="BD569" s="365"/>
      <c r="BE569" s="365"/>
      <c r="BF569" s="365"/>
      <c r="BG569" s="365"/>
      <c r="BH569" s="365"/>
      <c r="BI569" s="365"/>
      <c r="BJ569" s="365"/>
      <c r="BK569" s="365"/>
      <c r="BL569" s="365"/>
      <c r="BM569" s="365"/>
      <c r="BN569" s="365"/>
      <c r="BO569" s="365"/>
      <c r="BP569" s="365"/>
      <c r="BQ569" s="365"/>
      <c r="BR569" s="365"/>
      <c r="BS569" s="366" t="s">
        <v>164</v>
      </c>
      <c r="BT569" s="366"/>
      <c r="BU569" s="366"/>
      <c r="BV569" s="366"/>
      <c r="BW569" s="366"/>
      <c r="BX569" s="366"/>
      <c r="BY569" s="366"/>
      <c r="BZ569" s="366"/>
      <c r="CA569" s="366"/>
      <c r="CB569" s="366"/>
      <c r="CC569" s="366"/>
      <c r="CD569" s="366"/>
      <c r="CE569" s="366"/>
      <c r="CF569" s="366"/>
      <c r="CG569" s="366"/>
      <c r="CH569" s="366"/>
      <c r="CI569" s="366" t="n">
        <f aca="false">SUM(CI561:CZ568)</f>
        <v>1959000</v>
      </c>
      <c r="CJ569" s="366"/>
      <c r="CK569" s="366"/>
      <c r="CL569" s="366"/>
      <c r="CM569" s="366"/>
      <c r="CN569" s="366"/>
      <c r="CO569" s="366"/>
      <c r="CP569" s="366"/>
      <c r="CQ569" s="366"/>
      <c r="CR569" s="366"/>
      <c r="CS569" s="366"/>
      <c r="CT569" s="366"/>
      <c r="CU569" s="366"/>
      <c r="CV569" s="366"/>
      <c r="CW569" s="366"/>
      <c r="CX569" s="366"/>
      <c r="CY569" s="366"/>
      <c r="CZ569" s="366"/>
    </row>
    <row r="570" customFormat="false" ht="15" hidden="false" customHeight="false" outlineLevel="0" collapsed="false">
      <c r="A570" s="371"/>
      <c r="B570" s="371"/>
      <c r="C570" s="371"/>
      <c r="D570" s="371"/>
      <c r="E570" s="371"/>
      <c r="F570" s="371"/>
      <c r="G570" s="371"/>
      <c r="H570" s="371"/>
      <c r="I570" s="371"/>
      <c r="J570" s="371"/>
      <c r="K570" s="371"/>
      <c r="L570" s="371"/>
      <c r="M570" s="371"/>
      <c r="N570" s="371"/>
      <c r="O570" s="371"/>
      <c r="P570" s="371"/>
      <c r="Q570" s="371"/>
      <c r="R570" s="371"/>
      <c r="S570" s="371"/>
      <c r="T570" s="371"/>
      <c r="U570" s="371"/>
      <c r="V570" s="371"/>
      <c r="W570" s="371"/>
      <c r="X570" s="371"/>
      <c r="Y570" s="371"/>
      <c r="Z570" s="371"/>
      <c r="AA570" s="371"/>
      <c r="AB570" s="371"/>
      <c r="AC570" s="371"/>
      <c r="AD570" s="371"/>
      <c r="AE570" s="371"/>
      <c r="AF570" s="371"/>
      <c r="AG570" s="371"/>
      <c r="AH570" s="371"/>
      <c r="AI570" s="371"/>
      <c r="AJ570" s="371"/>
      <c r="AK570" s="371"/>
      <c r="AL570" s="371"/>
      <c r="AM570" s="371"/>
      <c r="AN570" s="371"/>
      <c r="AO570" s="371"/>
      <c r="AP570" s="371"/>
      <c r="AQ570" s="371"/>
      <c r="AR570" s="371"/>
      <c r="AS570" s="371"/>
      <c r="AT570" s="371"/>
      <c r="AU570" s="371"/>
      <c r="AV570" s="371"/>
      <c r="AW570" s="371"/>
      <c r="AX570" s="371"/>
      <c r="AY570" s="371"/>
      <c r="AZ570" s="371"/>
      <c r="BA570" s="371"/>
      <c r="BB570" s="371"/>
      <c r="BC570" s="371"/>
      <c r="BD570" s="371"/>
      <c r="BE570" s="371"/>
      <c r="BF570" s="371"/>
      <c r="BG570" s="371"/>
      <c r="BH570" s="430" t="n">
        <v>2027</v>
      </c>
      <c r="BI570" s="430"/>
      <c r="BJ570" s="430"/>
      <c r="BK570" s="430"/>
      <c r="BL570" s="430"/>
      <c r="BM570" s="430"/>
      <c r="BN570" s="430"/>
      <c r="BO570" s="430"/>
      <c r="BP570" s="430"/>
      <c r="BQ570" s="430"/>
      <c r="BR570" s="430"/>
      <c r="BS570" s="371"/>
      <c r="BT570" s="371"/>
      <c r="BU570" s="371"/>
      <c r="BV570" s="371"/>
      <c r="BW570" s="371"/>
      <c r="BX570" s="371"/>
      <c r="BY570" s="371"/>
      <c r="BZ570" s="371"/>
      <c r="CA570" s="371"/>
      <c r="CB570" s="371"/>
      <c r="CC570" s="371"/>
      <c r="CD570" s="371"/>
      <c r="CE570" s="371"/>
      <c r="CF570" s="371"/>
      <c r="CG570" s="371"/>
      <c r="CH570" s="371"/>
      <c r="CI570" s="371"/>
      <c r="CJ570" s="371"/>
      <c r="CK570" s="371"/>
      <c r="CL570" s="371"/>
      <c r="CM570" s="371"/>
      <c r="CN570" s="371"/>
      <c r="CO570" s="371"/>
      <c r="CP570" s="371"/>
      <c r="CQ570" s="371"/>
      <c r="CR570" s="371"/>
      <c r="CS570" s="371"/>
      <c r="CT570" s="371"/>
      <c r="CU570" s="371"/>
      <c r="CV570" s="371"/>
      <c r="CW570" s="371"/>
      <c r="CX570" s="371"/>
      <c r="CY570" s="371"/>
      <c r="CZ570" s="371"/>
    </row>
    <row r="571" customFormat="false" ht="29.25" hidden="false" customHeight="true" outlineLevel="0" collapsed="false">
      <c r="A571" s="301" t="s">
        <v>387</v>
      </c>
      <c r="B571" s="301"/>
      <c r="C571" s="301"/>
      <c r="D571" s="301"/>
      <c r="E571" s="301"/>
      <c r="F571" s="301"/>
      <c r="G571" s="301"/>
      <c r="H571" s="301" t="s">
        <v>38</v>
      </c>
      <c r="I571" s="301"/>
      <c r="J571" s="301"/>
      <c r="K571" s="301"/>
      <c r="L571" s="301"/>
      <c r="M571" s="301"/>
      <c r="N571" s="301"/>
      <c r="O571" s="301"/>
      <c r="P571" s="301"/>
      <c r="Q571" s="301"/>
      <c r="R571" s="301"/>
      <c r="S571" s="301"/>
      <c r="T571" s="301"/>
      <c r="U571" s="301"/>
      <c r="V571" s="301"/>
      <c r="W571" s="301"/>
      <c r="X571" s="301"/>
      <c r="Y571" s="301"/>
      <c r="Z571" s="301"/>
      <c r="AA571" s="301"/>
      <c r="AB571" s="301"/>
      <c r="AC571" s="301"/>
      <c r="AD571" s="301"/>
      <c r="AE571" s="301"/>
      <c r="AF571" s="301"/>
      <c r="AG571" s="301"/>
      <c r="AH571" s="301"/>
      <c r="AI571" s="301"/>
      <c r="AJ571" s="301"/>
      <c r="AK571" s="301"/>
      <c r="AL571" s="301"/>
      <c r="AM571" s="301"/>
      <c r="AN571" s="301"/>
      <c r="AO571" s="301"/>
      <c r="AP571" s="301"/>
      <c r="AQ571" s="301"/>
      <c r="AR571" s="301"/>
      <c r="AS571" s="301"/>
      <c r="AT571" s="301"/>
      <c r="AU571" s="301"/>
      <c r="AV571" s="301"/>
      <c r="AW571" s="301"/>
      <c r="AX571" s="301"/>
      <c r="AY571" s="301"/>
      <c r="AZ571" s="301"/>
      <c r="BA571" s="301"/>
      <c r="BB571" s="301"/>
      <c r="BC571" s="352" t="s">
        <v>654</v>
      </c>
      <c r="BD571" s="352"/>
      <c r="BE571" s="352"/>
      <c r="BF571" s="352"/>
      <c r="BG571" s="352"/>
      <c r="BH571" s="352"/>
      <c r="BI571" s="352"/>
      <c r="BJ571" s="352"/>
      <c r="BK571" s="352"/>
      <c r="BL571" s="352"/>
      <c r="BM571" s="352"/>
      <c r="BN571" s="352"/>
      <c r="BO571" s="352"/>
      <c r="BP571" s="352"/>
      <c r="BQ571" s="352"/>
      <c r="BR571" s="352"/>
      <c r="BS571" s="352" t="s">
        <v>553</v>
      </c>
      <c r="BT571" s="352"/>
      <c r="BU571" s="352"/>
      <c r="BV571" s="352"/>
      <c r="BW571" s="352"/>
      <c r="BX571" s="352"/>
      <c r="BY571" s="352"/>
      <c r="BZ571" s="352"/>
      <c r="CA571" s="352"/>
      <c r="CB571" s="352"/>
      <c r="CC571" s="352"/>
      <c r="CD571" s="352"/>
      <c r="CE571" s="352"/>
      <c r="CF571" s="352"/>
      <c r="CG571" s="352"/>
      <c r="CH571" s="352"/>
      <c r="CI571" s="352" t="s">
        <v>655</v>
      </c>
      <c r="CJ571" s="352"/>
      <c r="CK571" s="352"/>
      <c r="CL571" s="352"/>
      <c r="CM571" s="352"/>
      <c r="CN571" s="352"/>
      <c r="CO571" s="352"/>
      <c r="CP571" s="352"/>
      <c r="CQ571" s="352"/>
      <c r="CR571" s="352"/>
      <c r="CS571" s="352"/>
      <c r="CT571" s="352"/>
      <c r="CU571" s="352"/>
      <c r="CV571" s="352"/>
      <c r="CW571" s="352"/>
      <c r="CX571" s="352"/>
      <c r="CY571" s="352"/>
      <c r="CZ571" s="352"/>
    </row>
    <row r="572" customFormat="false" ht="15" hidden="false" customHeight="false" outlineLevel="0" collapsed="false">
      <c r="A572" s="354" t="n">
        <v>1</v>
      </c>
      <c r="B572" s="354"/>
      <c r="C572" s="354"/>
      <c r="D572" s="354"/>
      <c r="E572" s="354"/>
      <c r="F572" s="354"/>
      <c r="G572" s="354"/>
      <c r="H572" s="354" t="n">
        <v>2</v>
      </c>
      <c r="I572" s="354"/>
      <c r="J572" s="354"/>
      <c r="K572" s="354"/>
      <c r="L572" s="354"/>
      <c r="M572" s="354"/>
      <c r="N572" s="354"/>
      <c r="O572" s="354"/>
      <c r="P572" s="354"/>
      <c r="Q572" s="354"/>
      <c r="R572" s="354"/>
      <c r="S572" s="354"/>
      <c r="T572" s="354"/>
      <c r="U572" s="354"/>
      <c r="V572" s="354"/>
      <c r="W572" s="354"/>
      <c r="X572" s="354"/>
      <c r="Y572" s="354"/>
      <c r="Z572" s="354"/>
      <c r="AA572" s="354"/>
      <c r="AB572" s="354"/>
      <c r="AC572" s="354"/>
      <c r="AD572" s="354"/>
      <c r="AE572" s="354"/>
      <c r="AF572" s="354"/>
      <c r="AG572" s="354"/>
      <c r="AH572" s="354"/>
      <c r="AI572" s="354"/>
      <c r="AJ572" s="354"/>
      <c r="AK572" s="354"/>
      <c r="AL572" s="354"/>
      <c r="AM572" s="354"/>
      <c r="AN572" s="354"/>
      <c r="AO572" s="354"/>
      <c r="AP572" s="354"/>
      <c r="AQ572" s="354"/>
      <c r="AR572" s="354"/>
      <c r="AS572" s="354"/>
      <c r="AT572" s="354"/>
      <c r="AU572" s="354"/>
      <c r="AV572" s="354"/>
      <c r="AW572" s="354"/>
      <c r="AX572" s="354"/>
      <c r="AY572" s="354"/>
      <c r="AZ572" s="354"/>
      <c r="BA572" s="354"/>
      <c r="BB572" s="354"/>
      <c r="BC572" s="354" t="n">
        <v>3</v>
      </c>
      <c r="BD572" s="354"/>
      <c r="BE572" s="354"/>
      <c r="BF572" s="354"/>
      <c r="BG572" s="354"/>
      <c r="BH572" s="354"/>
      <c r="BI572" s="354"/>
      <c r="BJ572" s="354"/>
      <c r="BK572" s="354"/>
      <c r="BL572" s="354"/>
      <c r="BM572" s="354"/>
      <c r="BN572" s="354"/>
      <c r="BO572" s="354"/>
      <c r="BP572" s="354"/>
      <c r="BQ572" s="354"/>
      <c r="BR572" s="354"/>
      <c r="BS572" s="354" t="n">
        <v>4</v>
      </c>
      <c r="BT572" s="354"/>
      <c r="BU572" s="354"/>
      <c r="BV572" s="354"/>
      <c r="BW572" s="354"/>
      <c r="BX572" s="354"/>
      <c r="BY572" s="354"/>
      <c r="BZ572" s="354"/>
      <c r="CA572" s="354"/>
      <c r="CB572" s="354"/>
      <c r="CC572" s="354"/>
      <c r="CD572" s="354"/>
      <c r="CE572" s="354"/>
      <c r="CF572" s="354"/>
      <c r="CG572" s="354"/>
      <c r="CH572" s="354"/>
      <c r="CI572" s="354" t="n">
        <v>5</v>
      </c>
      <c r="CJ572" s="354"/>
      <c r="CK572" s="354"/>
      <c r="CL572" s="354"/>
      <c r="CM572" s="354"/>
      <c r="CN572" s="354"/>
      <c r="CO572" s="354"/>
      <c r="CP572" s="354"/>
      <c r="CQ572" s="354"/>
      <c r="CR572" s="354"/>
      <c r="CS572" s="354"/>
      <c r="CT572" s="354"/>
      <c r="CU572" s="354"/>
      <c r="CV572" s="354"/>
      <c r="CW572" s="354"/>
      <c r="CX572" s="354"/>
      <c r="CY572" s="354"/>
      <c r="CZ572" s="354"/>
    </row>
    <row r="573" customFormat="false" ht="15" hidden="false" customHeight="false" outlineLevel="0" collapsed="false">
      <c r="A573" s="379" t="s">
        <v>511</v>
      </c>
      <c r="B573" s="379"/>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c r="AJ573" s="379"/>
      <c r="AK573" s="379"/>
      <c r="AL573" s="379"/>
      <c r="AM573" s="379"/>
      <c r="AN573" s="379"/>
      <c r="AO573" s="379"/>
      <c r="AP573" s="379"/>
      <c r="AQ573" s="379"/>
      <c r="AR573" s="379"/>
      <c r="AS573" s="379"/>
      <c r="AT573" s="379"/>
      <c r="AU573" s="379"/>
      <c r="AV573" s="379"/>
      <c r="AW573" s="379"/>
      <c r="AX573" s="379"/>
      <c r="AY573" s="379"/>
      <c r="AZ573" s="379"/>
      <c r="BA573" s="379"/>
      <c r="BB573" s="379"/>
      <c r="BC573" s="379"/>
      <c r="BD573" s="379"/>
      <c r="BE573" s="379"/>
      <c r="BF573" s="379"/>
      <c r="BG573" s="379"/>
      <c r="BH573" s="379"/>
      <c r="BI573" s="379"/>
      <c r="BJ573" s="379"/>
      <c r="BK573" s="379"/>
      <c r="BL573" s="379"/>
      <c r="BM573" s="379"/>
      <c r="BN573" s="379"/>
      <c r="BO573" s="379"/>
      <c r="BP573" s="379"/>
      <c r="BQ573" s="379"/>
      <c r="BR573" s="379"/>
      <c r="BS573" s="379"/>
      <c r="BT573" s="379"/>
      <c r="BU573" s="379"/>
      <c r="BV573" s="379"/>
      <c r="BW573" s="379"/>
      <c r="BX573" s="379"/>
      <c r="BY573" s="379"/>
      <c r="BZ573" s="379"/>
      <c r="CA573" s="379"/>
      <c r="CB573" s="379"/>
      <c r="CC573" s="379"/>
      <c r="CD573" s="379"/>
      <c r="CE573" s="379"/>
      <c r="CF573" s="379"/>
      <c r="CG573" s="379"/>
      <c r="CH573" s="379"/>
      <c r="CI573" s="379"/>
      <c r="CJ573" s="379"/>
      <c r="CK573" s="379"/>
      <c r="CL573" s="379"/>
      <c r="CM573" s="379"/>
      <c r="CN573" s="379"/>
      <c r="CO573" s="379"/>
      <c r="CP573" s="379"/>
      <c r="CQ573" s="379"/>
      <c r="CR573" s="379"/>
      <c r="CS573" s="379"/>
      <c r="CT573" s="379"/>
      <c r="CU573" s="379"/>
      <c r="CV573" s="379"/>
      <c r="CW573" s="379"/>
      <c r="CX573" s="379"/>
      <c r="CY573" s="379"/>
      <c r="CZ573" s="379"/>
    </row>
    <row r="574" customFormat="false" ht="24" hidden="false" customHeight="true" outlineLevel="0" collapsed="false">
      <c r="A574" s="358" t="s">
        <v>154</v>
      </c>
      <c r="B574" s="358"/>
      <c r="C574" s="358"/>
      <c r="D574" s="358"/>
      <c r="E574" s="358"/>
      <c r="F574" s="358"/>
      <c r="G574" s="358"/>
      <c r="H574" s="359" t="s">
        <v>656</v>
      </c>
      <c r="I574" s="359"/>
      <c r="J574" s="359"/>
      <c r="K574" s="359"/>
      <c r="L574" s="359"/>
      <c r="M574" s="359"/>
      <c r="N574" s="359"/>
      <c r="O574" s="359"/>
      <c r="P574" s="359"/>
      <c r="Q574" s="359"/>
      <c r="R574" s="359"/>
      <c r="S574" s="359"/>
      <c r="T574" s="359"/>
      <c r="U574" s="359"/>
      <c r="V574" s="359"/>
      <c r="W574" s="359"/>
      <c r="X574" s="359"/>
      <c r="Y574" s="359"/>
      <c r="Z574" s="359"/>
      <c r="AA574" s="359"/>
      <c r="AB574" s="359"/>
      <c r="AC574" s="359"/>
      <c r="AD574" s="359"/>
      <c r="AE574" s="359"/>
      <c r="AF574" s="359"/>
      <c r="AG574" s="359"/>
      <c r="AH574" s="359"/>
      <c r="AI574" s="359"/>
      <c r="AJ574" s="359"/>
      <c r="AK574" s="359"/>
      <c r="AL574" s="359"/>
      <c r="AM574" s="359"/>
      <c r="AN574" s="359"/>
      <c r="AO574" s="359"/>
      <c r="AP574" s="359"/>
      <c r="AQ574" s="359"/>
      <c r="AR574" s="359"/>
      <c r="AS574" s="359"/>
      <c r="AT574" s="359"/>
      <c r="AU574" s="359"/>
      <c r="AV574" s="359"/>
      <c r="AW574" s="359"/>
      <c r="AX574" s="359"/>
      <c r="AY574" s="359"/>
      <c r="AZ574" s="359"/>
      <c r="BA574" s="359"/>
      <c r="BB574" s="359"/>
      <c r="BC574" s="360" t="n">
        <v>5</v>
      </c>
      <c r="BD574" s="360"/>
      <c r="BE574" s="360"/>
      <c r="BF574" s="360"/>
      <c r="BG574" s="360"/>
      <c r="BH574" s="360"/>
      <c r="BI574" s="360"/>
      <c r="BJ574" s="360"/>
      <c r="BK574" s="360"/>
      <c r="BL574" s="360"/>
      <c r="BM574" s="360"/>
      <c r="BN574" s="360"/>
      <c r="BO574" s="360"/>
      <c r="BP574" s="360"/>
      <c r="BQ574" s="360"/>
      <c r="BR574" s="360"/>
      <c r="BS574" s="361" t="n">
        <v>15000</v>
      </c>
      <c r="BT574" s="361"/>
      <c r="BU574" s="361"/>
      <c r="BV574" s="361"/>
      <c r="BW574" s="361"/>
      <c r="BX574" s="361"/>
      <c r="BY574" s="361"/>
      <c r="BZ574" s="361"/>
      <c r="CA574" s="361"/>
      <c r="CB574" s="361"/>
      <c r="CC574" s="361"/>
      <c r="CD574" s="361"/>
      <c r="CE574" s="361"/>
      <c r="CF574" s="361"/>
      <c r="CG574" s="361"/>
      <c r="CH574" s="361"/>
      <c r="CI574" s="361" t="n">
        <f aca="false">BC574*BS574</f>
        <v>75000</v>
      </c>
      <c r="CJ574" s="361"/>
      <c r="CK574" s="361"/>
      <c r="CL574" s="361"/>
      <c r="CM574" s="361"/>
      <c r="CN574" s="361"/>
      <c r="CO574" s="361"/>
      <c r="CP574" s="361"/>
      <c r="CQ574" s="361"/>
      <c r="CR574" s="361"/>
      <c r="CS574" s="361"/>
      <c r="CT574" s="361"/>
      <c r="CU574" s="361"/>
      <c r="CV574" s="361"/>
      <c r="CW574" s="361"/>
      <c r="CX574" s="361"/>
      <c r="CY574" s="361"/>
      <c r="CZ574" s="361"/>
    </row>
    <row r="575" customFormat="false" ht="15" hidden="false" customHeight="true" outlineLevel="0" collapsed="false">
      <c r="A575" s="358" t="s">
        <v>155</v>
      </c>
      <c r="B575" s="358"/>
      <c r="C575" s="358"/>
      <c r="D575" s="358"/>
      <c r="E575" s="358"/>
      <c r="F575" s="358"/>
      <c r="G575" s="358"/>
      <c r="H575" s="359" t="s">
        <v>657</v>
      </c>
      <c r="I575" s="359"/>
      <c r="J575" s="359"/>
      <c r="K575" s="359"/>
      <c r="L575" s="359"/>
      <c r="M575" s="359"/>
      <c r="N575" s="359"/>
      <c r="O575" s="359"/>
      <c r="P575" s="359"/>
      <c r="Q575" s="359"/>
      <c r="R575" s="359"/>
      <c r="S575" s="359"/>
      <c r="T575" s="359"/>
      <c r="U575" s="359"/>
      <c r="V575" s="359"/>
      <c r="W575" s="359"/>
      <c r="X575" s="359"/>
      <c r="Y575" s="359"/>
      <c r="Z575" s="359"/>
      <c r="AA575" s="359"/>
      <c r="AB575" s="359"/>
      <c r="AC575" s="359"/>
      <c r="AD575" s="359"/>
      <c r="AE575" s="359"/>
      <c r="AF575" s="359"/>
      <c r="AG575" s="359"/>
      <c r="AH575" s="359"/>
      <c r="AI575" s="359"/>
      <c r="AJ575" s="359"/>
      <c r="AK575" s="359"/>
      <c r="AL575" s="359"/>
      <c r="AM575" s="359"/>
      <c r="AN575" s="359"/>
      <c r="AO575" s="359"/>
      <c r="AP575" s="359"/>
      <c r="AQ575" s="359"/>
      <c r="AR575" s="359"/>
      <c r="AS575" s="359"/>
      <c r="AT575" s="359"/>
      <c r="AU575" s="359"/>
      <c r="AV575" s="359"/>
      <c r="AW575" s="359"/>
      <c r="AX575" s="359"/>
      <c r="AY575" s="359"/>
      <c r="AZ575" s="359"/>
      <c r="BA575" s="359"/>
      <c r="BB575" s="359"/>
      <c r="BC575" s="360" t="n">
        <v>3</v>
      </c>
      <c r="BD575" s="360"/>
      <c r="BE575" s="360"/>
      <c r="BF575" s="360"/>
      <c r="BG575" s="360"/>
      <c r="BH575" s="360"/>
      <c r="BI575" s="360"/>
      <c r="BJ575" s="360"/>
      <c r="BK575" s="360"/>
      <c r="BL575" s="360"/>
      <c r="BM575" s="360"/>
      <c r="BN575" s="360"/>
      <c r="BO575" s="360"/>
      <c r="BP575" s="360"/>
      <c r="BQ575" s="360"/>
      <c r="BR575" s="360"/>
      <c r="BS575" s="361" t="n">
        <v>65000</v>
      </c>
      <c r="BT575" s="361"/>
      <c r="BU575" s="361"/>
      <c r="BV575" s="361"/>
      <c r="BW575" s="361"/>
      <c r="BX575" s="361"/>
      <c r="BY575" s="361"/>
      <c r="BZ575" s="361"/>
      <c r="CA575" s="361"/>
      <c r="CB575" s="361"/>
      <c r="CC575" s="361"/>
      <c r="CD575" s="361"/>
      <c r="CE575" s="361"/>
      <c r="CF575" s="361"/>
      <c r="CG575" s="361"/>
      <c r="CH575" s="361"/>
      <c r="CI575" s="361" t="n">
        <f aca="false">BC575*BS575</f>
        <v>195000</v>
      </c>
      <c r="CJ575" s="361"/>
      <c r="CK575" s="361"/>
      <c r="CL575" s="361"/>
      <c r="CM575" s="361"/>
      <c r="CN575" s="361"/>
      <c r="CO575" s="361"/>
      <c r="CP575" s="361"/>
      <c r="CQ575" s="361"/>
      <c r="CR575" s="361"/>
      <c r="CS575" s="361"/>
      <c r="CT575" s="361"/>
      <c r="CU575" s="361"/>
      <c r="CV575" s="361"/>
      <c r="CW575" s="361"/>
      <c r="CX575" s="361"/>
      <c r="CY575" s="361"/>
      <c r="CZ575" s="361"/>
    </row>
    <row r="576" customFormat="false" ht="15" hidden="false" customHeight="true" outlineLevel="0" collapsed="false">
      <c r="A576" s="358" t="s">
        <v>156</v>
      </c>
      <c r="B576" s="358"/>
      <c r="C576" s="358"/>
      <c r="D576" s="358"/>
      <c r="E576" s="358"/>
      <c r="F576" s="358"/>
      <c r="G576" s="358"/>
      <c r="H576" s="359" t="s">
        <v>658</v>
      </c>
      <c r="I576" s="359"/>
      <c r="J576" s="359"/>
      <c r="K576" s="359"/>
      <c r="L576" s="359"/>
      <c r="M576" s="359"/>
      <c r="N576" s="359"/>
      <c r="O576" s="359"/>
      <c r="P576" s="359"/>
      <c r="Q576" s="359"/>
      <c r="R576" s="359"/>
      <c r="S576" s="359"/>
      <c r="T576" s="359"/>
      <c r="U576" s="359"/>
      <c r="V576" s="359"/>
      <c r="W576" s="359"/>
      <c r="X576" s="359"/>
      <c r="Y576" s="359"/>
      <c r="Z576" s="359"/>
      <c r="AA576" s="359"/>
      <c r="AB576" s="359"/>
      <c r="AC576" s="359"/>
      <c r="AD576" s="359"/>
      <c r="AE576" s="359"/>
      <c r="AF576" s="359"/>
      <c r="AG576" s="359"/>
      <c r="AH576" s="359"/>
      <c r="AI576" s="359"/>
      <c r="AJ576" s="359"/>
      <c r="AK576" s="359"/>
      <c r="AL576" s="359"/>
      <c r="AM576" s="359"/>
      <c r="AN576" s="359"/>
      <c r="AO576" s="359"/>
      <c r="AP576" s="359"/>
      <c r="AQ576" s="359"/>
      <c r="AR576" s="359"/>
      <c r="AS576" s="359"/>
      <c r="AT576" s="359"/>
      <c r="AU576" s="359"/>
      <c r="AV576" s="359"/>
      <c r="AW576" s="359"/>
      <c r="AX576" s="359"/>
      <c r="AY576" s="359"/>
      <c r="AZ576" s="359"/>
      <c r="BA576" s="359"/>
      <c r="BB576" s="359"/>
      <c r="BC576" s="360" t="n">
        <v>3</v>
      </c>
      <c r="BD576" s="360"/>
      <c r="BE576" s="360"/>
      <c r="BF576" s="360"/>
      <c r="BG576" s="360"/>
      <c r="BH576" s="360"/>
      <c r="BI576" s="360"/>
      <c r="BJ576" s="360"/>
      <c r="BK576" s="360"/>
      <c r="BL576" s="360"/>
      <c r="BM576" s="360"/>
      <c r="BN576" s="360"/>
      <c r="BO576" s="360"/>
      <c r="BP576" s="360"/>
      <c r="BQ576" s="360"/>
      <c r="BR576" s="360"/>
      <c r="BS576" s="361" t="n">
        <v>10000</v>
      </c>
      <c r="BT576" s="361"/>
      <c r="BU576" s="361"/>
      <c r="BV576" s="361"/>
      <c r="BW576" s="361"/>
      <c r="BX576" s="361"/>
      <c r="BY576" s="361"/>
      <c r="BZ576" s="361"/>
      <c r="CA576" s="361"/>
      <c r="CB576" s="361"/>
      <c r="CC576" s="361"/>
      <c r="CD576" s="361"/>
      <c r="CE576" s="361"/>
      <c r="CF576" s="361"/>
      <c r="CG576" s="361"/>
      <c r="CH576" s="361"/>
      <c r="CI576" s="361" t="n">
        <f aca="false">BC576*BS576</f>
        <v>30000</v>
      </c>
      <c r="CJ576" s="361"/>
      <c r="CK576" s="361"/>
      <c r="CL576" s="361"/>
      <c r="CM576" s="361"/>
      <c r="CN576" s="361"/>
      <c r="CO576" s="361"/>
      <c r="CP576" s="361"/>
      <c r="CQ576" s="361"/>
      <c r="CR576" s="361"/>
      <c r="CS576" s="361"/>
      <c r="CT576" s="361"/>
      <c r="CU576" s="361"/>
      <c r="CV576" s="361"/>
      <c r="CW576" s="361"/>
      <c r="CX576" s="361"/>
      <c r="CY576" s="361"/>
      <c r="CZ576" s="361"/>
    </row>
    <row r="577" customFormat="false" ht="15" hidden="false" customHeight="true" outlineLevel="0" collapsed="false">
      <c r="A577" s="358" t="s">
        <v>157</v>
      </c>
      <c r="B577" s="358"/>
      <c r="C577" s="358"/>
      <c r="D577" s="358"/>
      <c r="E577" s="358"/>
      <c r="F577" s="358"/>
      <c r="G577" s="358"/>
      <c r="H577" s="359" t="s">
        <v>659</v>
      </c>
      <c r="I577" s="359"/>
      <c r="J577" s="359"/>
      <c r="K577" s="359"/>
      <c r="L577" s="359"/>
      <c r="M577" s="359"/>
      <c r="N577" s="359"/>
      <c r="O577" s="359"/>
      <c r="P577" s="359"/>
      <c r="Q577" s="359"/>
      <c r="R577" s="359"/>
      <c r="S577" s="359"/>
      <c r="T577" s="359"/>
      <c r="U577" s="359"/>
      <c r="V577" s="359"/>
      <c r="W577" s="359"/>
      <c r="X577" s="359"/>
      <c r="Y577" s="359"/>
      <c r="Z577" s="359"/>
      <c r="AA577" s="359"/>
      <c r="AB577" s="359"/>
      <c r="AC577" s="359"/>
      <c r="AD577" s="359"/>
      <c r="AE577" s="359"/>
      <c r="AF577" s="359"/>
      <c r="AG577" s="359"/>
      <c r="AH577" s="359"/>
      <c r="AI577" s="359"/>
      <c r="AJ577" s="359"/>
      <c r="AK577" s="359"/>
      <c r="AL577" s="359"/>
      <c r="AM577" s="359"/>
      <c r="AN577" s="359"/>
      <c r="AO577" s="359"/>
      <c r="AP577" s="359"/>
      <c r="AQ577" s="359"/>
      <c r="AR577" s="359"/>
      <c r="AS577" s="359"/>
      <c r="AT577" s="359"/>
      <c r="AU577" s="359"/>
      <c r="AV577" s="359"/>
      <c r="AW577" s="359"/>
      <c r="AX577" s="359"/>
      <c r="AY577" s="359"/>
      <c r="AZ577" s="359"/>
      <c r="BA577" s="359"/>
      <c r="BB577" s="359"/>
      <c r="BC577" s="360" t="n">
        <v>5</v>
      </c>
      <c r="BD577" s="360"/>
      <c r="BE577" s="360"/>
      <c r="BF577" s="360"/>
      <c r="BG577" s="360"/>
      <c r="BH577" s="360"/>
      <c r="BI577" s="360"/>
      <c r="BJ577" s="360"/>
      <c r="BK577" s="360"/>
      <c r="BL577" s="360"/>
      <c r="BM577" s="360"/>
      <c r="BN577" s="360"/>
      <c r="BO577" s="360"/>
      <c r="BP577" s="360"/>
      <c r="BQ577" s="360"/>
      <c r="BR577" s="360"/>
      <c r="BS577" s="361" t="n">
        <v>30000</v>
      </c>
      <c r="BT577" s="361"/>
      <c r="BU577" s="361"/>
      <c r="BV577" s="361"/>
      <c r="BW577" s="361"/>
      <c r="BX577" s="361"/>
      <c r="BY577" s="361"/>
      <c r="BZ577" s="361"/>
      <c r="CA577" s="361"/>
      <c r="CB577" s="361"/>
      <c r="CC577" s="361"/>
      <c r="CD577" s="361"/>
      <c r="CE577" s="361"/>
      <c r="CF577" s="361"/>
      <c r="CG577" s="361"/>
      <c r="CH577" s="361"/>
      <c r="CI577" s="361" t="n">
        <f aca="false">BC577*BS577</f>
        <v>150000</v>
      </c>
      <c r="CJ577" s="361"/>
      <c r="CK577" s="361"/>
      <c r="CL577" s="361"/>
      <c r="CM577" s="361"/>
      <c r="CN577" s="361"/>
      <c r="CO577" s="361"/>
      <c r="CP577" s="361"/>
      <c r="CQ577" s="361"/>
      <c r="CR577" s="361"/>
      <c r="CS577" s="361"/>
      <c r="CT577" s="361"/>
      <c r="CU577" s="361"/>
      <c r="CV577" s="361"/>
      <c r="CW577" s="361"/>
      <c r="CX577" s="361"/>
      <c r="CY577" s="361"/>
      <c r="CZ577" s="361"/>
    </row>
    <row r="578" customFormat="false" ht="15" hidden="false" customHeight="true" outlineLevel="0" collapsed="false">
      <c r="A578" s="358" t="s">
        <v>158</v>
      </c>
      <c r="B578" s="358"/>
      <c r="C578" s="358"/>
      <c r="D578" s="358"/>
      <c r="E578" s="358"/>
      <c r="F578" s="358"/>
      <c r="G578" s="358"/>
      <c r="H578" s="359" t="s">
        <v>660</v>
      </c>
      <c r="I578" s="359"/>
      <c r="J578" s="359"/>
      <c r="K578" s="359"/>
      <c r="L578" s="359"/>
      <c r="M578" s="359"/>
      <c r="N578" s="359"/>
      <c r="O578" s="359"/>
      <c r="P578" s="359"/>
      <c r="Q578" s="359"/>
      <c r="R578" s="359"/>
      <c r="S578" s="359"/>
      <c r="T578" s="359"/>
      <c r="U578" s="359"/>
      <c r="V578" s="359"/>
      <c r="W578" s="359"/>
      <c r="X578" s="359"/>
      <c r="Y578" s="359"/>
      <c r="Z578" s="359"/>
      <c r="AA578" s="359"/>
      <c r="AB578" s="359"/>
      <c r="AC578" s="359"/>
      <c r="AD578" s="359"/>
      <c r="AE578" s="359"/>
      <c r="AF578" s="359"/>
      <c r="AG578" s="359"/>
      <c r="AH578" s="359"/>
      <c r="AI578" s="359"/>
      <c r="AJ578" s="359"/>
      <c r="AK578" s="359"/>
      <c r="AL578" s="359"/>
      <c r="AM578" s="359"/>
      <c r="AN578" s="359"/>
      <c r="AO578" s="359"/>
      <c r="AP578" s="359"/>
      <c r="AQ578" s="359"/>
      <c r="AR578" s="359"/>
      <c r="AS578" s="359"/>
      <c r="AT578" s="359"/>
      <c r="AU578" s="359"/>
      <c r="AV578" s="359"/>
      <c r="AW578" s="359"/>
      <c r="AX578" s="359"/>
      <c r="AY578" s="359"/>
      <c r="AZ578" s="359"/>
      <c r="BA578" s="359"/>
      <c r="BB578" s="359"/>
      <c r="BC578" s="360" t="n">
        <v>10</v>
      </c>
      <c r="BD578" s="360"/>
      <c r="BE578" s="360"/>
      <c r="BF578" s="360"/>
      <c r="BG578" s="360"/>
      <c r="BH578" s="360"/>
      <c r="BI578" s="360"/>
      <c r="BJ578" s="360"/>
      <c r="BK578" s="360"/>
      <c r="BL578" s="360"/>
      <c r="BM578" s="360"/>
      <c r="BN578" s="360"/>
      <c r="BO578" s="360"/>
      <c r="BP578" s="360"/>
      <c r="BQ578" s="360"/>
      <c r="BR578" s="360"/>
      <c r="BS578" s="361" t="n">
        <v>100000</v>
      </c>
      <c r="BT578" s="361"/>
      <c r="BU578" s="361"/>
      <c r="BV578" s="361"/>
      <c r="BW578" s="361"/>
      <c r="BX578" s="361"/>
      <c r="BY578" s="361"/>
      <c r="BZ578" s="361"/>
      <c r="CA578" s="361"/>
      <c r="CB578" s="361"/>
      <c r="CC578" s="361"/>
      <c r="CD578" s="361"/>
      <c r="CE578" s="361"/>
      <c r="CF578" s="361"/>
      <c r="CG578" s="361"/>
      <c r="CH578" s="361"/>
      <c r="CI578" s="361" t="n">
        <f aca="false">BC578*BS578</f>
        <v>1000000</v>
      </c>
      <c r="CJ578" s="361"/>
      <c r="CK578" s="361"/>
      <c r="CL578" s="361"/>
      <c r="CM578" s="361"/>
      <c r="CN578" s="361"/>
      <c r="CO578" s="361"/>
      <c r="CP578" s="361"/>
      <c r="CQ578" s="361"/>
      <c r="CR578" s="361"/>
      <c r="CS578" s="361"/>
      <c r="CT578" s="361"/>
      <c r="CU578" s="361"/>
      <c r="CV578" s="361"/>
      <c r="CW578" s="361"/>
      <c r="CX578" s="361"/>
      <c r="CY578" s="361"/>
      <c r="CZ578" s="361"/>
    </row>
    <row r="579" customFormat="false" ht="15" hidden="false" customHeight="true" outlineLevel="0" collapsed="false">
      <c r="A579" s="358" t="s">
        <v>159</v>
      </c>
      <c r="B579" s="358"/>
      <c r="C579" s="358"/>
      <c r="D579" s="358"/>
      <c r="E579" s="358"/>
      <c r="F579" s="358"/>
      <c r="G579" s="358"/>
      <c r="H579" s="359" t="s">
        <v>661</v>
      </c>
      <c r="I579" s="359"/>
      <c r="J579" s="359"/>
      <c r="K579" s="359"/>
      <c r="L579" s="359"/>
      <c r="M579" s="359"/>
      <c r="N579" s="359"/>
      <c r="O579" s="359"/>
      <c r="P579" s="359"/>
      <c r="Q579" s="359"/>
      <c r="R579" s="359"/>
      <c r="S579" s="359"/>
      <c r="T579" s="359"/>
      <c r="U579" s="359"/>
      <c r="V579" s="359"/>
      <c r="W579" s="359"/>
      <c r="X579" s="359"/>
      <c r="Y579" s="359"/>
      <c r="Z579" s="359"/>
      <c r="AA579" s="359"/>
      <c r="AB579" s="359"/>
      <c r="AC579" s="359"/>
      <c r="AD579" s="359"/>
      <c r="AE579" s="359"/>
      <c r="AF579" s="359"/>
      <c r="AG579" s="359"/>
      <c r="AH579" s="359"/>
      <c r="AI579" s="359"/>
      <c r="AJ579" s="359"/>
      <c r="AK579" s="359"/>
      <c r="AL579" s="359"/>
      <c r="AM579" s="359"/>
      <c r="AN579" s="359"/>
      <c r="AO579" s="359"/>
      <c r="AP579" s="359"/>
      <c r="AQ579" s="359"/>
      <c r="AR579" s="359"/>
      <c r="AS579" s="359"/>
      <c r="AT579" s="359"/>
      <c r="AU579" s="359"/>
      <c r="AV579" s="359"/>
      <c r="AW579" s="359"/>
      <c r="AX579" s="359"/>
      <c r="AY579" s="359"/>
      <c r="AZ579" s="359"/>
      <c r="BA579" s="359"/>
      <c r="BB579" s="359"/>
      <c r="BC579" s="360" t="n">
        <v>3</v>
      </c>
      <c r="BD579" s="360"/>
      <c r="BE579" s="360"/>
      <c r="BF579" s="360"/>
      <c r="BG579" s="360"/>
      <c r="BH579" s="360"/>
      <c r="BI579" s="360"/>
      <c r="BJ579" s="360"/>
      <c r="BK579" s="360"/>
      <c r="BL579" s="360"/>
      <c r="BM579" s="360"/>
      <c r="BN579" s="360"/>
      <c r="BO579" s="360"/>
      <c r="BP579" s="360"/>
      <c r="BQ579" s="360"/>
      <c r="BR579" s="360"/>
      <c r="BS579" s="361" t="n">
        <v>150000</v>
      </c>
      <c r="BT579" s="361"/>
      <c r="BU579" s="361"/>
      <c r="BV579" s="361"/>
      <c r="BW579" s="361"/>
      <c r="BX579" s="361"/>
      <c r="BY579" s="361"/>
      <c r="BZ579" s="361"/>
      <c r="CA579" s="361"/>
      <c r="CB579" s="361"/>
      <c r="CC579" s="361"/>
      <c r="CD579" s="361"/>
      <c r="CE579" s="361"/>
      <c r="CF579" s="361"/>
      <c r="CG579" s="361"/>
      <c r="CH579" s="361"/>
      <c r="CI579" s="361" t="n">
        <f aca="false">BC579*BS579</f>
        <v>450000</v>
      </c>
      <c r="CJ579" s="361"/>
      <c r="CK579" s="361"/>
      <c r="CL579" s="361"/>
      <c r="CM579" s="361"/>
      <c r="CN579" s="361"/>
      <c r="CO579" s="361"/>
      <c r="CP579" s="361"/>
      <c r="CQ579" s="361"/>
      <c r="CR579" s="361"/>
      <c r="CS579" s="361"/>
      <c r="CT579" s="361"/>
      <c r="CU579" s="361"/>
      <c r="CV579" s="361"/>
      <c r="CW579" s="361"/>
      <c r="CX579" s="361"/>
      <c r="CY579" s="361"/>
      <c r="CZ579" s="361"/>
    </row>
    <row r="580" customFormat="false" ht="15" hidden="false" customHeight="true" outlineLevel="0" collapsed="false">
      <c r="A580" s="358" t="s">
        <v>160</v>
      </c>
      <c r="B580" s="358"/>
      <c r="C580" s="358"/>
      <c r="D580" s="358"/>
      <c r="E580" s="358"/>
      <c r="F580" s="358"/>
      <c r="G580" s="358"/>
      <c r="H580" s="359" t="s">
        <v>662</v>
      </c>
      <c r="I580" s="359"/>
      <c r="J580" s="359"/>
      <c r="K580" s="359"/>
      <c r="L580" s="359"/>
      <c r="M580" s="359"/>
      <c r="N580" s="359"/>
      <c r="O580" s="359"/>
      <c r="P580" s="359"/>
      <c r="Q580" s="359"/>
      <c r="R580" s="359"/>
      <c r="S580" s="359"/>
      <c r="T580" s="359"/>
      <c r="U580" s="359"/>
      <c r="V580" s="359"/>
      <c r="W580" s="359"/>
      <c r="X580" s="359"/>
      <c r="Y580" s="359"/>
      <c r="Z580" s="359"/>
      <c r="AA580" s="359"/>
      <c r="AB580" s="359"/>
      <c r="AC580" s="359"/>
      <c r="AD580" s="359"/>
      <c r="AE580" s="359"/>
      <c r="AF580" s="359"/>
      <c r="AG580" s="359"/>
      <c r="AH580" s="359"/>
      <c r="AI580" s="359"/>
      <c r="AJ580" s="359"/>
      <c r="AK580" s="359"/>
      <c r="AL580" s="359"/>
      <c r="AM580" s="359"/>
      <c r="AN580" s="359"/>
      <c r="AO580" s="359"/>
      <c r="AP580" s="359"/>
      <c r="AQ580" s="359"/>
      <c r="AR580" s="359"/>
      <c r="AS580" s="359"/>
      <c r="AT580" s="359"/>
      <c r="AU580" s="359"/>
      <c r="AV580" s="359"/>
      <c r="AW580" s="359"/>
      <c r="AX580" s="359"/>
      <c r="AY580" s="359"/>
      <c r="AZ580" s="359"/>
      <c r="BA580" s="359"/>
      <c r="BB580" s="359"/>
      <c r="BC580" s="360" t="n">
        <v>3</v>
      </c>
      <c r="BD580" s="360"/>
      <c r="BE580" s="360"/>
      <c r="BF580" s="360"/>
      <c r="BG580" s="360"/>
      <c r="BH580" s="360"/>
      <c r="BI580" s="360"/>
      <c r="BJ580" s="360"/>
      <c r="BK580" s="360"/>
      <c r="BL580" s="360"/>
      <c r="BM580" s="360"/>
      <c r="BN580" s="360"/>
      <c r="BO580" s="360"/>
      <c r="BP580" s="360"/>
      <c r="BQ580" s="360"/>
      <c r="BR580" s="360"/>
      <c r="BS580" s="361" t="n">
        <v>8000</v>
      </c>
      <c r="BT580" s="361"/>
      <c r="BU580" s="361"/>
      <c r="BV580" s="361"/>
      <c r="BW580" s="361"/>
      <c r="BX580" s="361"/>
      <c r="BY580" s="361"/>
      <c r="BZ580" s="361"/>
      <c r="CA580" s="361"/>
      <c r="CB580" s="361"/>
      <c r="CC580" s="361"/>
      <c r="CD580" s="361"/>
      <c r="CE580" s="361"/>
      <c r="CF580" s="361"/>
      <c r="CG580" s="361"/>
      <c r="CH580" s="361"/>
      <c r="CI580" s="361" t="n">
        <f aca="false">BC580*BS580</f>
        <v>24000</v>
      </c>
      <c r="CJ580" s="361"/>
      <c r="CK580" s="361"/>
      <c r="CL580" s="361"/>
      <c r="CM580" s="361"/>
      <c r="CN580" s="361"/>
      <c r="CO580" s="361"/>
      <c r="CP580" s="361"/>
      <c r="CQ580" s="361"/>
      <c r="CR580" s="361"/>
      <c r="CS580" s="361"/>
      <c r="CT580" s="361"/>
      <c r="CU580" s="361"/>
      <c r="CV580" s="361"/>
      <c r="CW580" s="361"/>
      <c r="CX580" s="361"/>
      <c r="CY580" s="361"/>
      <c r="CZ580" s="361"/>
    </row>
    <row r="581" customFormat="false" ht="15" hidden="false" customHeight="true" outlineLevel="0" collapsed="false">
      <c r="A581" s="358" t="s">
        <v>161</v>
      </c>
      <c r="B581" s="358"/>
      <c r="C581" s="358"/>
      <c r="D581" s="358"/>
      <c r="E581" s="358"/>
      <c r="F581" s="358"/>
      <c r="G581" s="358"/>
      <c r="H581" s="359" t="s">
        <v>663</v>
      </c>
      <c r="I581" s="359"/>
      <c r="J581" s="359"/>
      <c r="K581" s="359"/>
      <c r="L581" s="359"/>
      <c r="M581" s="359"/>
      <c r="N581" s="359"/>
      <c r="O581" s="359"/>
      <c r="P581" s="359"/>
      <c r="Q581" s="359"/>
      <c r="R581" s="359"/>
      <c r="S581" s="359"/>
      <c r="T581" s="359"/>
      <c r="U581" s="359"/>
      <c r="V581" s="359"/>
      <c r="W581" s="359"/>
      <c r="X581" s="359"/>
      <c r="Y581" s="359"/>
      <c r="Z581" s="359"/>
      <c r="AA581" s="359"/>
      <c r="AB581" s="359"/>
      <c r="AC581" s="359"/>
      <c r="AD581" s="359"/>
      <c r="AE581" s="359"/>
      <c r="AF581" s="359"/>
      <c r="AG581" s="359"/>
      <c r="AH581" s="359"/>
      <c r="AI581" s="359"/>
      <c r="AJ581" s="359"/>
      <c r="AK581" s="359"/>
      <c r="AL581" s="359"/>
      <c r="AM581" s="359"/>
      <c r="AN581" s="359"/>
      <c r="AO581" s="359"/>
      <c r="AP581" s="359"/>
      <c r="AQ581" s="359"/>
      <c r="AR581" s="359"/>
      <c r="AS581" s="359"/>
      <c r="AT581" s="359"/>
      <c r="AU581" s="359"/>
      <c r="AV581" s="359"/>
      <c r="AW581" s="359"/>
      <c r="AX581" s="359"/>
      <c r="AY581" s="359"/>
      <c r="AZ581" s="359"/>
      <c r="BA581" s="359"/>
      <c r="BB581" s="359"/>
      <c r="BC581" s="360" t="n">
        <v>1</v>
      </c>
      <c r="BD581" s="360"/>
      <c r="BE581" s="360"/>
      <c r="BF581" s="360"/>
      <c r="BG581" s="360"/>
      <c r="BH581" s="360"/>
      <c r="BI581" s="360"/>
      <c r="BJ581" s="360"/>
      <c r="BK581" s="360"/>
      <c r="BL581" s="360"/>
      <c r="BM581" s="360"/>
      <c r="BN581" s="360"/>
      <c r="BO581" s="360"/>
      <c r="BP581" s="360"/>
      <c r="BQ581" s="360"/>
      <c r="BR581" s="360"/>
      <c r="BS581" s="361" t="n">
        <v>35000</v>
      </c>
      <c r="BT581" s="361"/>
      <c r="BU581" s="361"/>
      <c r="BV581" s="361"/>
      <c r="BW581" s="361"/>
      <c r="BX581" s="361"/>
      <c r="BY581" s="361"/>
      <c r="BZ581" s="361"/>
      <c r="CA581" s="361"/>
      <c r="CB581" s="361"/>
      <c r="CC581" s="361"/>
      <c r="CD581" s="361"/>
      <c r="CE581" s="361"/>
      <c r="CF581" s="361"/>
      <c r="CG581" s="361"/>
      <c r="CH581" s="361"/>
      <c r="CI581" s="361" t="n">
        <f aca="false">BC581*BS581</f>
        <v>35000</v>
      </c>
      <c r="CJ581" s="361"/>
      <c r="CK581" s="361"/>
      <c r="CL581" s="361"/>
      <c r="CM581" s="361"/>
      <c r="CN581" s="361"/>
      <c r="CO581" s="361"/>
      <c r="CP581" s="361"/>
      <c r="CQ581" s="361"/>
      <c r="CR581" s="361"/>
      <c r="CS581" s="361"/>
      <c r="CT581" s="361"/>
      <c r="CU581" s="361"/>
      <c r="CV581" s="361"/>
      <c r="CW581" s="361"/>
      <c r="CX581" s="361"/>
      <c r="CY581" s="361"/>
      <c r="CZ581" s="361"/>
    </row>
    <row r="582" customFormat="false" ht="15" hidden="false" customHeight="true" outlineLevel="0" collapsed="false">
      <c r="A582" s="373" t="s">
        <v>516</v>
      </c>
      <c r="B582" s="373"/>
      <c r="C582" s="373"/>
      <c r="D582" s="373"/>
      <c r="E582" s="373"/>
      <c r="F582" s="373"/>
      <c r="G582" s="373"/>
      <c r="H582" s="373"/>
      <c r="I582" s="373"/>
      <c r="J582" s="373"/>
      <c r="K582" s="373"/>
      <c r="L582" s="373"/>
      <c r="M582" s="373"/>
      <c r="N582" s="373"/>
      <c r="O582" s="373"/>
      <c r="P582" s="373"/>
      <c r="Q582" s="373"/>
      <c r="R582" s="373"/>
      <c r="S582" s="373"/>
      <c r="T582" s="373"/>
      <c r="U582" s="373"/>
      <c r="V582" s="373"/>
      <c r="W582" s="373"/>
      <c r="X582" s="373"/>
      <c r="Y582" s="373"/>
      <c r="Z582" s="373"/>
      <c r="AA582" s="373"/>
      <c r="AB582" s="373"/>
      <c r="AC582" s="373"/>
      <c r="AD582" s="373"/>
      <c r="AE582" s="373"/>
      <c r="AF582" s="373"/>
      <c r="AG582" s="373"/>
      <c r="AH582" s="373"/>
      <c r="AI582" s="373"/>
      <c r="AJ582" s="373"/>
      <c r="AK582" s="373"/>
      <c r="AL582" s="373"/>
      <c r="AM582" s="373"/>
      <c r="AN582" s="373"/>
      <c r="AO582" s="373"/>
      <c r="AP582" s="373"/>
      <c r="AQ582" s="373"/>
      <c r="AR582" s="373"/>
      <c r="AS582" s="373"/>
      <c r="AT582" s="373"/>
      <c r="AU582" s="373"/>
      <c r="AV582" s="373"/>
      <c r="AW582" s="373"/>
      <c r="AX582" s="373"/>
      <c r="AY582" s="373"/>
      <c r="AZ582" s="373"/>
      <c r="BA582" s="373"/>
      <c r="BB582" s="373"/>
      <c r="BC582" s="365" t="s">
        <v>164</v>
      </c>
      <c r="BD582" s="365"/>
      <c r="BE582" s="365"/>
      <c r="BF582" s="365"/>
      <c r="BG582" s="365"/>
      <c r="BH582" s="365"/>
      <c r="BI582" s="365"/>
      <c r="BJ582" s="365"/>
      <c r="BK582" s="365"/>
      <c r="BL582" s="365"/>
      <c r="BM582" s="365"/>
      <c r="BN582" s="365"/>
      <c r="BO582" s="365"/>
      <c r="BP582" s="365"/>
      <c r="BQ582" s="365"/>
      <c r="BR582" s="365"/>
      <c r="BS582" s="366" t="s">
        <v>164</v>
      </c>
      <c r="BT582" s="366"/>
      <c r="BU582" s="366"/>
      <c r="BV582" s="366"/>
      <c r="BW582" s="366"/>
      <c r="BX582" s="366"/>
      <c r="BY582" s="366"/>
      <c r="BZ582" s="366"/>
      <c r="CA582" s="366"/>
      <c r="CB582" s="366"/>
      <c r="CC582" s="366"/>
      <c r="CD582" s="366"/>
      <c r="CE582" s="366"/>
      <c r="CF582" s="366"/>
      <c r="CG582" s="366"/>
      <c r="CH582" s="366"/>
      <c r="CI582" s="366" t="n">
        <f aca="false">SUM(CI574:CZ581)</f>
        <v>1959000</v>
      </c>
      <c r="CJ582" s="366"/>
      <c r="CK582" s="366"/>
      <c r="CL582" s="366"/>
      <c r="CM582" s="366"/>
      <c r="CN582" s="366"/>
      <c r="CO582" s="366"/>
      <c r="CP582" s="366"/>
      <c r="CQ582" s="366"/>
      <c r="CR582" s="366"/>
      <c r="CS582" s="366"/>
      <c r="CT582" s="366"/>
      <c r="CU582" s="366"/>
      <c r="CV582" s="366"/>
      <c r="CW582" s="366"/>
      <c r="CX582" s="366"/>
      <c r="CY582" s="366"/>
      <c r="CZ582" s="366"/>
    </row>
    <row r="583" customFormat="false" ht="15" hidden="false" customHeight="true" outlineLevel="0" collapsed="false">
      <c r="A583" s="259" t="s">
        <v>664</v>
      </c>
      <c r="B583" s="259"/>
      <c r="C583" s="259"/>
      <c r="D583" s="259"/>
      <c r="E583" s="259"/>
      <c r="F583" s="259"/>
      <c r="G583" s="259"/>
      <c r="H583" s="259"/>
      <c r="I583" s="259"/>
      <c r="J583" s="259"/>
      <c r="K583" s="259"/>
      <c r="L583" s="259"/>
      <c r="M583" s="259"/>
      <c r="N583" s="259"/>
      <c r="O583" s="259"/>
      <c r="P583" s="259"/>
      <c r="Q583" s="259"/>
      <c r="R583" s="259"/>
      <c r="S583" s="259"/>
      <c r="T583" s="259"/>
      <c r="U583" s="259"/>
      <c r="V583" s="259"/>
      <c r="W583" s="259"/>
      <c r="X583" s="259"/>
      <c r="Y583" s="259"/>
      <c r="Z583" s="259"/>
      <c r="AA583" s="259"/>
      <c r="AB583" s="259"/>
      <c r="AC583" s="259"/>
      <c r="AD583" s="259"/>
      <c r="AE583" s="259"/>
      <c r="AF583" s="259"/>
      <c r="AG583" s="259"/>
      <c r="AH583" s="259"/>
      <c r="AI583" s="259"/>
      <c r="AJ583" s="259"/>
      <c r="AK583" s="259"/>
      <c r="AL583" s="259"/>
      <c r="AM583" s="259"/>
      <c r="AN583" s="259"/>
      <c r="AO583" s="259"/>
      <c r="AP583" s="259"/>
      <c r="AQ583" s="259"/>
      <c r="AR583" s="259"/>
      <c r="AS583" s="259"/>
      <c r="AT583" s="259"/>
      <c r="AU583" s="259"/>
      <c r="AV583" s="259"/>
      <c r="AW583" s="259"/>
      <c r="AX583" s="259"/>
      <c r="AY583" s="259"/>
      <c r="AZ583" s="259"/>
      <c r="BA583" s="259"/>
      <c r="BB583" s="259"/>
      <c r="BC583" s="259"/>
      <c r="BD583" s="259"/>
      <c r="BE583" s="259"/>
      <c r="BF583" s="259"/>
      <c r="BG583" s="259"/>
      <c r="BH583" s="259"/>
      <c r="BI583" s="259"/>
      <c r="BJ583" s="259"/>
      <c r="BK583" s="259"/>
      <c r="BL583" s="259"/>
      <c r="BM583" s="259"/>
      <c r="BN583" s="259"/>
      <c r="BO583" s="259"/>
      <c r="BP583" s="259"/>
      <c r="BQ583" s="259"/>
      <c r="BR583" s="259"/>
      <c r="BS583" s="259"/>
      <c r="BT583" s="259"/>
      <c r="BU583" s="259"/>
      <c r="BV583" s="259"/>
      <c r="BW583" s="259"/>
      <c r="BX583" s="259"/>
      <c r="BY583" s="259"/>
      <c r="BZ583" s="259"/>
      <c r="CA583" s="259"/>
      <c r="CB583" s="259"/>
      <c r="CC583" s="259"/>
      <c r="CD583" s="259"/>
      <c r="CE583" s="259"/>
      <c r="CF583" s="259"/>
      <c r="CG583" s="259"/>
      <c r="CH583" s="259"/>
      <c r="CI583" s="259"/>
      <c r="CJ583" s="259"/>
      <c r="CK583" s="259"/>
      <c r="CL583" s="259"/>
      <c r="CM583" s="259"/>
      <c r="CN583" s="259"/>
      <c r="CO583" s="259"/>
      <c r="CP583" s="259"/>
      <c r="CQ583" s="259"/>
      <c r="CR583" s="259"/>
      <c r="CS583" s="259"/>
      <c r="CT583" s="259"/>
      <c r="CU583" s="259"/>
      <c r="CV583" s="259"/>
      <c r="CW583" s="259"/>
      <c r="CX583" s="259"/>
      <c r="CY583" s="259"/>
      <c r="CZ583" s="259"/>
    </row>
    <row r="584" customFormat="false" ht="15" hidden="false" customHeight="false" outlineLevel="0" collapsed="false">
      <c r="A584" s="371"/>
      <c r="B584" s="371"/>
      <c r="C584" s="371"/>
      <c r="D584" s="371"/>
      <c r="E584" s="371"/>
      <c r="F584" s="371"/>
      <c r="G584" s="371"/>
      <c r="H584" s="371"/>
      <c r="I584" s="371"/>
      <c r="J584" s="371"/>
      <c r="K584" s="371"/>
      <c r="L584" s="371"/>
      <c r="M584" s="371"/>
      <c r="N584" s="371"/>
      <c r="O584" s="371"/>
      <c r="P584" s="371"/>
      <c r="Q584" s="371"/>
      <c r="R584" s="371"/>
      <c r="S584" s="371"/>
      <c r="T584" s="371"/>
      <c r="U584" s="371"/>
      <c r="V584" s="371"/>
      <c r="W584" s="371"/>
      <c r="X584" s="371"/>
      <c r="Y584" s="371"/>
      <c r="Z584" s="371"/>
      <c r="AA584" s="371"/>
      <c r="AB584" s="371"/>
      <c r="AC584" s="371"/>
      <c r="AD584" s="371"/>
      <c r="AE584" s="371"/>
      <c r="AF584" s="371"/>
      <c r="AG584" s="371"/>
      <c r="AH584" s="371"/>
      <c r="AI584" s="371"/>
      <c r="AJ584" s="371"/>
      <c r="AK584" s="371"/>
      <c r="AL584" s="371"/>
      <c r="AM584" s="371"/>
      <c r="AN584" s="371"/>
      <c r="AO584" s="371"/>
      <c r="AP584" s="371"/>
      <c r="AQ584" s="371"/>
      <c r="AR584" s="371"/>
      <c r="AS584" s="371"/>
      <c r="AT584" s="371"/>
      <c r="AU584" s="371"/>
      <c r="AV584" s="371"/>
      <c r="AW584" s="371"/>
      <c r="AX584" s="371"/>
      <c r="AY584" s="371"/>
      <c r="AZ584" s="371"/>
      <c r="BA584" s="371"/>
      <c r="BB584" s="371"/>
      <c r="BC584" s="371"/>
      <c r="BD584" s="371"/>
      <c r="BE584" s="371"/>
      <c r="BF584" s="371"/>
      <c r="BG584" s="371"/>
      <c r="BH584" s="371"/>
      <c r="BI584" s="371"/>
      <c r="BJ584" s="371"/>
      <c r="BK584" s="371"/>
      <c r="BL584" s="371"/>
      <c r="BM584" s="371"/>
      <c r="BN584" s="371"/>
      <c r="BO584" s="371"/>
      <c r="BP584" s="371"/>
      <c r="BQ584" s="371"/>
      <c r="BR584" s="371"/>
      <c r="BS584" s="371"/>
      <c r="BT584" s="371"/>
      <c r="BU584" s="371"/>
      <c r="BV584" s="371"/>
      <c r="BW584" s="371"/>
      <c r="BX584" s="371"/>
      <c r="BY584" s="371"/>
      <c r="BZ584" s="371"/>
      <c r="CA584" s="371"/>
      <c r="CB584" s="371"/>
      <c r="CC584" s="371"/>
      <c r="CD584" s="371"/>
      <c r="CE584" s="371"/>
      <c r="CF584" s="371"/>
      <c r="CG584" s="371"/>
      <c r="CH584" s="371"/>
      <c r="CI584" s="371"/>
      <c r="CJ584" s="371"/>
      <c r="CK584" s="371"/>
      <c r="CL584" s="371"/>
      <c r="CM584" s="371"/>
      <c r="CN584" s="371"/>
      <c r="CO584" s="371"/>
      <c r="CP584" s="371"/>
      <c r="CQ584" s="371"/>
      <c r="CR584" s="371"/>
      <c r="CS584" s="371"/>
      <c r="CT584" s="371"/>
      <c r="CU584" s="371"/>
      <c r="CV584" s="371"/>
      <c r="CW584" s="371"/>
      <c r="CX584" s="371"/>
      <c r="CY584" s="371"/>
      <c r="CZ584" s="371"/>
    </row>
    <row r="585" customFormat="false" ht="15" hidden="false" customHeight="false" outlineLevel="0" collapsed="false">
      <c r="A585" s="244" t="s">
        <v>420</v>
      </c>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302" t="s">
        <v>207</v>
      </c>
      <c r="X585" s="302"/>
      <c r="Y585" s="302"/>
      <c r="Z585" s="302"/>
      <c r="AA585" s="302"/>
      <c r="AB585" s="302"/>
      <c r="AC585" s="302"/>
      <c r="AD585" s="302"/>
      <c r="AE585" s="302"/>
      <c r="AF585" s="302"/>
      <c r="AG585" s="302"/>
      <c r="AH585" s="302"/>
      <c r="AI585" s="302"/>
      <c r="AJ585" s="302"/>
      <c r="AK585" s="302"/>
      <c r="AL585" s="302"/>
      <c r="AM585" s="302"/>
      <c r="AN585" s="302"/>
      <c r="AO585" s="302"/>
      <c r="AP585" s="302"/>
      <c r="AQ585" s="302"/>
      <c r="AR585" s="302"/>
      <c r="AS585" s="302"/>
      <c r="AT585" s="302"/>
      <c r="AU585" s="302"/>
      <c r="AV585" s="302"/>
      <c r="AW585" s="302"/>
      <c r="AX585" s="302"/>
      <c r="AY585" s="302"/>
      <c r="AZ585" s="302"/>
      <c r="BA585" s="302"/>
      <c r="BB585" s="302"/>
      <c r="BC585" s="302"/>
      <c r="BD585" s="302"/>
      <c r="BE585" s="302"/>
      <c r="BF585" s="302"/>
      <c r="BG585" s="302"/>
      <c r="BH585" s="302"/>
      <c r="BI585" s="302"/>
      <c r="BJ585" s="302"/>
      <c r="BK585" s="302"/>
      <c r="BL585" s="302"/>
      <c r="BM585" s="302"/>
      <c r="BN585" s="302"/>
      <c r="BO585" s="302"/>
      <c r="BP585" s="302"/>
      <c r="BQ585" s="302"/>
      <c r="BR585" s="302"/>
      <c r="BS585" s="302"/>
      <c r="BT585" s="302"/>
      <c r="BU585" s="302"/>
      <c r="BV585" s="302"/>
      <c r="BW585" s="302"/>
      <c r="BX585" s="302"/>
      <c r="BY585" s="302"/>
      <c r="BZ585" s="302"/>
      <c r="CA585" s="302"/>
      <c r="CB585" s="302"/>
      <c r="CC585" s="302"/>
      <c r="CD585" s="302"/>
      <c r="CE585" s="302"/>
      <c r="CF585" s="302"/>
      <c r="CG585" s="302"/>
      <c r="CH585" s="302"/>
      <c r="CI585" s="302"/>
      <c r="CJ585" s="302"/>
      <c r="CK585" s="302"/>
      <c r="CL585" s="302"/>
      <c r="CM585" s="302"/>
      <c r="CN585" s="302"/>
      <c r="CO585" s="302"/>
      <c r="CP585" s="302"/>
      <c r="CQ585" s="302"/>
      <c r="CR585" s="302"/>
      <c r="CS585" s="302"/>
      <c r="CT585" s="302"/>
      <c r="CU585" s="302"/>
      <c r="CV585" s="302"/>
      <c r="CW585" s="302"/>
      <c r="CX585" s="302"/>
      <c r="CY585" s="302"/>
      <c r="CZ585" s="302"/>
    </row>
    <row r="586" customFormat="false" ht="15" hidden="false" customHeight="false" outlineLevel="0" collapsed="false">
      <c r="A586" s="371"/>
      <c r="B586" s="371"/>
      <c r="C586" s="371"/>
      <c r="D586" s="371"/>
      <c r="E586" s="371"/>
      <c r="F586" s="371"/>
      <c r="G586" s="371"/>
      <c r="H586" s="371"/>
      <c r="I586" s="371"/>
      <c r="J586" s="371"/>
      <c r="K586" s="371"/>
      <c r="L586" s="371"/>
      <c r="M586" s="371"/>
      <c r="N586" s="371"/>
      <c r="O586" s="371"/>
      <c r="P586" s="371"/>
      <c r="Q586" s="371"/>
      <c r="R586" s="371"/>
      <c r="S586" s="371"/>
      <c r="T586" s="371"/>
      <c r="U586" s="371"/>
      <c r="V586" s="371"/>
      <c r="W586" s="371"/>
      <c r="X586" s="371"/>
      <c r="Y586" s="371"/>
      <c r="Z586" s="371"/>
      <c r="AA586" s="371"/>
      <c r="AB586" s="371"/>
      <c r="AC586" s="371"/>
      <c r="AD586" s="371"/>
      <c r="AE586" s="371"/>
      <c r="AF586" s="371"/>
      <c r="AG586" s="371"/>
      <c r="AH586" s="371"/>
      <c r="AI586" s="371"/>
      <c r="AJ586" s="371"/>
      <c r="AK586" s="371"/>
      <c r="AL586" s="371"/>
      <c r="AM586" s="371"/>
      <c r="AN586" s="371"/>
      <c r="AO586" s="371"/>
      <c r="AP586" s="371"/>
      <c r="AQ586" s="371"/>
      <c r="AR586" s="371"/>
      <c r="AS586" s="371"/>
      <c r="AT586" s="371"/>
      <c r="AU586" s="371"/>
      <c r="AV586" s="371"/>
      <c r="AW586" s="371"/>
      <c r="AX586" s="371"/>
      <c r="AY586" s="371"/>
      <c r="AZ586" s="371"/>
      <c r="BA586" s="371"/>
      <c r="BB586" s="371"/>
      <c r="BC586" s="371"/>
      <c r="BD586" s="371"/>
      <c r="BE586" s="371"/>
      <c r="BF586" s="371"/>
      <c r="BG586" s="430" t="n">
        <v>2025</v>
      </c>
      <c r="BH586" s="430"/>
      <c r="BI586" s="430"/>
      <c r="BJ586" s="430"/>
      <c r="BK586" s="430"/>
      <c r="BL586" s="430"/>
      <c r="BM586" s="430"/>
      <c r="BN586" s="430"/>
      <c r="BO586" s="430"/>
      <c r="BP586" s="430"/>
      <c r="BQ586" s="430"/>
      <c r="BR586" s="371"/>
      <c r="BS586" s="371"/>
      <c r="BT586" s="371"/>
      <c r="BU586" s="371"/>
      <c r="BV586" s="371"/>
      <c r="BW586" s="371"/>
      <c r="BX586" s="371"/>
      <c r="BY586" s="371"/>
      <c r="BZ586" s="371"/>
      <c r="CA586" s="371"/>
      <c r="CB586" s="371"/>
      <c r="CC586" s="371"/>
      <c r="CD586" s="371"/>
      <c r="CE586" s="371"/>
      <c r="CF586" s="371"/>
      <c r="CG586" s="371"/>
      <c r="CH586" s="371"/>
      <c r="CI586" s="371"/>
      <c r="CJ586" s="371"/>
      <c r="CK586" s="371"/>
      <c r="CL586" s="371"/>
      <c r="CM586" s="371"/>
      <c r="CN586" s="371"/>
      <c r="CO586" s="371"/>
      <c r="CP586" s="371"/>
      <c r="CQ586" s="371"/>
      <c r="CR586" s="371"/>
      <c r="CS586" s="371"/>
      <c r="CT586" s="371"/>
      <c r="CU586" s="371"/>
      <c r="CV586" s="371"/>
      <c r="CW586" s="371"/>
      <c r="CX586" s="371"/>
      <c r="CY586" s="371"/>
      <c r="CZ586" s="371"/>
    </row>
    <row r="587" customFormat="false" ht="42" hidden="false" customHeight="true" outlineLevel="0" collapsed="false">
      <c r="A587" s="301" t="s">
        <v>387</v>
      </c>
      <c r="B587" s="301"/>
      <c r="C587" s="301"/>
      <c r="D587" s="301"/>
      <c r="E587" s="301"/>
      <c r="F587" s="301"/>
      <c r="G587" s="301"/>
      <c r="H587" s="301" t="s">
        <v>38</v>
      </c>
      <c r="I587" s="301"/>
      <c r="J587" s="301"/>
      <c r="K587" s="301"/>
      <c r="L587" s="301"/>
      <c r="M587" s="301"/>
      <c r="N587" s="301"/>
      <c r="O587" s="301"/>
      <c r="P587" s="301"/>
      <c r="Q587" s="301"/>
      <c r="R587" s="301"/>
      <c r="S587" s="301"/>
      <c r="T587" s="301"/>
      <c r="U587" s="301"/>
      <c r="V587" s="301"/>
      <c r="W587" s="301"/>
      <c r="X587" s="301"/>
      <c r="Y587" s="301"/>
      <c r="Z587" s="301"/>
      <c r="AA587" s="301"/>
      <c r="AB587" s="301"/>
      <c r="AC587" s="301"/>
      <c r="AD587" s="301"/>
      <c r="AE587" s="301"/>
      <c r="AF587" s="301"/>
      <c r="AG587" s="301"/>
      <c r="AH587" s="301"/>
      <c r="AI587" s="301"/>
      <c r="AJ587" s="301"/>
      <c r="AK587" s="301"/>
      <c r="AL587" s="301"/>
      <c r="AM587" s="301"/>
      <c r="AN587" s="301"/>
      <c r="AO587" s="301"/>
      <c r="AP587" s="301"/>
      <c r="AQ587" s="301"/>
      <c r="AR587" s="301"/>
      <c r="AS587" s="301"/>
      <c r="AT587" s="301"/>
      <c r="AU587" s="301" t="s">
        <v>283</v>
      </c>
      <c r="AV587" s="301"/>
      <c r="AW587" s="301"/>
      <c r="AX587" s="301"/>
      <c r="AY587" s="301"/>
      <c r="AZ587" s="301"/>
      <c r="BA587" s="301"/>
      <c r="BB587" s="301"/>
      <c r="BC587" s="301" t="s">
        <v>654</v>
      </c>
      <c r="BD587" s="301"/>
      <c r="BE587" s="301"/>
      <c r="BF587" s="301"/>
      <c r="BG587" s="301"/>
      <c r="BH587" s="301"/>
      <c r="BI587" s="301"/>
      <c r="BJ587" s="301"/>
      <c r="BK587" s="301"/>
      <c r="BL587" s="301"/>
      <c r="BM587" s="301"/>
      <c r="BN587" s="301"/>
      <c r="BO587" s="301"/>
      <c r="BP587" s="301"/>
      <c r="BQ587" s="301"/>
      <c r="BR587" s="301"/>
      <c r="BS587" s="301" t="s">
        <v>553</v>
      </c>
      <c r="BT587" s="301"/>
      <c r="BU587" s="301"/>
      <c r="BV587" s="301"/>
      <c r="BW587" s="301"/>
      <c r="BX587" s="301"/>
      <c r="BY587" s="301"/>
      <c r="BZ587" s="301"/>
      <c r="CA587" s="301"/>
      <c r="CB587" s="301"/>
      <c r="CC587" s="301"/>
      <c r="CD587" s="301"/>
      <c r="CE587" s="301"/>
      <c r="CF587" s="301"/>
      <c r="CG587" s="301"/>
      <c r="CH587" s="301"/>
      <c r="CI587" s="301" t="s">
        <v>655</v>
      </c>
      <c r="CJ587" s="301"/>
      <c r="CK587" s="301"/>
      <c r="CL587" s="301"/>
      <c r="CM587" s="301"/>
      <c r="CN587" s="301"/>
      <c r="CO587" s="301"/>
      <c r="CP587" s="301"/>
      <c r="CQ587" s="301"/>
      <c r="CR587" s="301"/>
      <c r="CS587" s="301"/>
      <c r="CT587" s="301"/>
      <c r="CU587" s="301"/>
      <c r="CV587" s="301"/>
      <c r="CW587" s="301"/>
      <c r="CX587" s="301"/>
      <c r="CY587" s="301"/>
      <c r="CZ587" s="301"/>
    </row>
    <row r="588" customFormat="false" ht="24.75" hidden="false" customHeight="true" outlineLevel="0" collapsed="false">
      <c r="A588" s="354" t="n">
        <v>1</v>
      </c>
      <c r="B588" s="354"/>
      <c r="C588" s="354"/>
      <c r="D588" s="354"/>
      <c r="E588" s="354"/>
      <c r="F588" s="354"/>
      <c r="G588" s="354"/>
      <c r="H588" s="354" t="n">
        <v>2</v>
      </c>
      <c r="I588" s="354"/>
      <c r="J588" s="354"/>
      <c r="K588" s="354"/>
      <c r="L588" s="354"/>
      <c r="M588" s="354"/>
      <c r="N588" s="354"/>
      <c r="O588" s="354"/>
      <c r="P588" s="354"/>
      <c r="Q588" s="354"/>
      <c r="R588" s="354"/>
      <c r="S588" s="354"/>
      <c r="T588" s="354"/>
      <c r="U588" s="354"/>
      <c r="V588" s="354"/>
      <c r="W588" s="354"/>
      <c r="X588" s="354"/>
      <c r="Y588" s="354"/>
      <c r="Z588" s="354"/>
      <c r="AA588" s="354"/>
      <c r="AB588" s="354"/>
      <c r="AC588" s="354"/>
      <c r="AD588" s="354"/>
      <c r="AE588" s="354"/>
      <c r="AF588" s="354"/>
      <c r="AG588" s="354"/>
      <c r="AH588" s="354"/>
      <c r="AI588" s="354"/>
      <c r="AJ588" s="354"/>
      <c r="AK588" s="354"/>
      <c r="AL588" s="354"/>
      <c r="AM588" s="354"/>
      <c r="AN588" s="354"/>
      <c r="AO588" s="354"/>
      <c r="AP588" s="354"/>
      <c r="AQ588" s="354"/>
      <c r="AR588" s="354"/>
      <c r="AS588" s="354"/>
      <c r="AT588" s="354"/>
      <c r="AU588" s="354" t="n">
        <v>3</v>
      </c>
      <c r="AV588" s="354"/>
      <c r="AW588" s="354"/>
      <c r="AX588" s="354"/>
      <c r="AY588" s="354"/>
      <c r="AZ588" s="354"/>
      <c r="BA588" s="354"/>
      <c r="BB588" s="354"/>
      <c r="BC588" s="354" t="n">
        <v>4</v>
      </c>
      <c r="BD588" s="354"/>
      <c r="BE588" s="354"/>
      <c r="BF588" s="354"/>
      <c r="BG588" s="354"/>
      <c r="BH588" s="354"/>
      <c r="BI588" s="354"/>
      <c r="BJ588" s="354"/>
      <c r="BK588" s="354"/>
      <c r="BL588" s="354"/>
      <c r="BM588" s="354"/>
      <c r="BN588" s="354"/>
      <c r="BO588" s="354"/>
      <c r="BP588" s="354"/>
      <c r="BQ588" s="354"/>
      <c r="BR588" s="354"/>
      <c r="BS588" s="354" t="n">
        <v>5</v>
      </c>
      <c r="BT588" s="354"/>
      <c r="BU588" s="354"/>
      <c r="BV588" s="354"/>
      <c r="BW588" s="354"/>
      <c r="BX588" s="354"/>
      <c r="BY588" s="354"/>
      <c r="BZ588" s="354"/>
      <c r="CA588" s="354"/>
      <c r="CB588" s="354"/>
      <c r="CC588" s="354"/>
      <c r="CD588" s="354"/>
      <c r="CE588" s="354"/>
      <c r="CF588" s="354"/>
      <c r="CG588" s="354"/>
      <c r="CH588" s="354"/>
      <c r="CI588" s="354" t="n">
        <v>6</v>
      </c>
      <c r="CJ588" s="354"/>
      <c r="CK588" s="354"/>
      <c r="CL588" s="354"/>
      <c r="CM588" s="354"/>
      <c r="CN588" s="354"/>
      <c r="CO588" s="354"/>
      <c r="CP588" s="354"/>
      <c r="CQ588" s="354"/>
      <c r="CR588" s="354"/>
      <c r="CS588" s="354"/>
      <c r="CT588" s="354"/>
      <c r="CU588" s="354"/>
      <c r="CV588" s="354"/>
      <c r="CW588" s="354"/>
      <c r="CX588" s="354"/>
      <c r="CY588" s="354"/>
      <c r="CZ588" s="354"/>
    </row>
    <row r="589" customFormat="false" ht="15" hidden="false" customHeight="false" outlineLevel="0" collapsed="false">
      <c r="A589" s="356" t="s">
        <v>511</v>
      </c>
      <c r="B589" s="356"/>
      <c r="C589" s="356"/>
      <c r="D589" s="356"/>
      <c r="E589" s="356"/>
      <c r="F589" s="356"/>
      <c r="G589" s="356"/>
      <c r="H589" s="356"/>
      <c r="I589" s="356"/>
      <c r="J589" s="356"/>
      <c r="K589" s="356"/>
      <c r="L589" s="356"/>
      <c r="M589" s="356"/>
      <c r="N589" s="356"/>
      <c r="O589" s="356"/>
      <c r="P589" s="356"/>
      <c r="Q589" s="356"/>
      <c r="R589" s="356"/>
      <c r="S589" s="356"/>
      <c r="T589" s="356"/>
      <c r="U589" s="356"/>
      <c r="V589" s="356"/>
      <c r="W589" s="356"/>
      <c r="X589" s="356"/>
      <c r="Y589" s="356"/>
      <c r="Z589" s="356"/>
      <c r="AA589" s="356"/>
      <c r="AB589" s="356"/>
      <c r="AC589" s="356"/>
      <c r="AD589" s="356"/>
      <c r="AE589" s="356"/>
      <c r="AF589" s="356"/>
      <c r="AG589" s="356"/>
      <c r="AH589" s="356"/>
      <c r="AI589" s="356"/>
      <c r="AJ589" s="356"/>
      <c r="AK589" s="356"/>
      <c r="AL589" s="356"/>
      <c r="AM589" s="356"/>
      <c r="AN589" s="356"/>
      <c r="AO589" s="356"/>
      <c r="AP589" s="356"/>
      <c r="AQ589" s="356"/>
      <c r="AR589" s="356"/>
      <c r="AS589" s="356"/>
      <c r="AT589" s="356"/>
      <c r="AU589" s="356"/>
      <c r="AV589" s="356"/>
      <c r="AW589" s="356"/>
      <c r="AX589" s="356"/>
      <c r="AY589" s="356"/>
      <c r="AZ589" s="356"/>
      <c r="BA589" s="356"/>
      <c r="BB589" s="356"/>
      <c r="BC589" s="356"/>
      <c r="BD589" s="356"/>
      <c r="BE589" s="356"/>
      <c r="BF589" s="356"/>
      <c r="BG589" s="356"/>
      <c r="BH589" s="356"/>
      <c r="BI589" s="356"/>
      <c r="BJ589" s="356"/>
      <c r="BK589" s="356"/>
      <c r="BL589" s="356"/>
      <c r="BM589" s="356"/>
      <c r="BN589" s="356"/>
      <c r="BO589" s="356"/>
      <c r="BP589" s="356"/>
      <c r="BQ589" s="356"/>
      <c r="BR589" s="356"/>
      <c r="BS589" s="356"/>
      <c r="BT589" s="356"/>
      <c r="BU589" s="356"/>
      <c r="BV589" s="356"/>
      <c r="BW589" s="356"/>
      <c r="BX589" s="356"/>
      <c r="BY589" s="356"/>
      <c r="BZ589" s="356"/>
      <c r="CA589" s="356"/>
      <c r="CB589" s="356"/>
      <c r="CC589" s="356"/>
      <c r="CD589" s="356"/>
      <c r="CE589" s="356"/>
      <c r="CF589" s="356"/>
      <c r="CG589" s="356"/>
      <c r="CH589" s="356"/>
      <c r="CI589" s="356"/>
      <c r="CJ589" s="356"/>
      <c r="CK589" s="356"/>
      <c r="CL589" s="356"/>
      <c r="CM589" s="356"/>
      <c r="CN589" s="356"/>
      <c r="CO589" s="356"/>
      <c r="CP589" s="356"/>
      <c r="CQ589" s="356"/>
      <c r="CR589" s="356"/>
      <c r="CS589" s="356"/>
      <c r="CT589" s="356"/>
      <c r="CU589" s="356"/>
      <c r="CV589" s="356"/>
      <c r="CW589" s="356"/>
      <c r="CX589" s="356"/>
      <c r="CY589" s="356"/>
      <c r="CZ589" s="356"/>
    </row>
    <row r="590" customFormat="false" ht="24.75" hidden="false" customHeight="true" outlineLevel="0" collapsed="false">
      <c r="A590" s="358" t="s">
        <v>154</v>
      </c>
      <c r="B590" s="358"/>
      <c r="C590" s="358"/>
      <c r="D590" s="358"/>
      <c r="E590" s="358"/>
      <c r="F590" s="358"/>
      <c r="G590" s="358"/>
      <c r="H590" s="359" t="s">
        <v>665</v>
      </c>
      <c r="I590" s="359"/>
      <c r="J590" s="359"/>
      <c r="K590" s="359"/>
      <c r="L590" s="359"/>
      <c r="M590" s="359"/>
      <c r="N590" s="359"/>
      <c r="O590" s="359"/>
      <c r="P590" s="359"/>
      <c r="Q590" s="359"/>
      <c r="R590" s="359"/>
      <c r="S590" s="359"/>
      <c r="T590" s="359"/>
      <c r="U590" s="359"/>
      <c r="V590" s="359"/>
      <c r="W590" s="359"/>
      <c r="X590" s="359"/>
      <c r="Y590" s="359"/>
      <c r="Z590" s="359"/>
      <c r="AA590" s="359"/>
      <c r="AB590" s="359"/>
      <c r="AC590" s="359"/>
      <c r="AD590" s="359"/>
      <c r="AE590" s="359"/>
      <c r="AF590" s="359"/>
      <c r="AG590" s="359"/>
      <c r="AH590" s="359"/>
      <c r="AI590" s="359"/>
      <c r="AJ590" s="359"/>
      <c r="AK590" s="359"/>
      <c r="AL590" s="359"/>
      <c r="AM590" s="359"/>
      <c r="AN590" s="359"/>
      <c r="AO590" s="359"/>
      <c r="AP590" s="359"/>
      <c r="AQ590" s="359"/>
      <c r="AR590" s="359"/>
      <c r="AS590" s="359"/>
      <c r="AT590" s="359"/>
      <c r="AU590" s="301" t="s">
        <v>666</v>
      </c>
      <c r="AV590" s="301"/>
      <c r="AW590" s="301"/>
      <c r="AX590" s="301"/>
      <c r="AY590" s="301"/>
      <c r="AZ590" s="301"/>
      <c r="BA590" s="301"/>
      <c r="BB590" s="301"/>
      <c r="BC590" s="431" t="n">
        <v>50</v>
      </c>
      <c r="BD590" s="431"/>
      <c r="BE590" s="431"/>
      <c r="BF590" s="431"/>
      <c r="BG590" s="431"/>
      <c r="BH590" s="431"/>
      <c r="BI590" s="431"/>
      <c r="BJ590" s="431"/>
      <c r="BK590" s="431"/>
      <c r="BL590" s="431"/>
      <c r="BM590" s="431"/>
      <c r="BN590" s="431"/>
      <c r="BO590" s="431"/>
      <c r="BP590" s="431"/>
      <c r="BQ590" s="431"/>
      <c r="BR590" s="431"/>
      <c r="BS590" s="361" t="n">
        <v>11800</v>
      </c>
      <c r="BT590" s="361"/>
      <c r="BU590" s="361"/>
      <c r="BV590" s="361"/>
      <c r="BW590" s="361"/>
      <c r="BX590" s="361"/>
      <c r="BY590" s="361"/>
      <c r="BZ590" s="361"/>
      <c r="CA590" s="361"/>
      <c r="CB590" s="361"/>
      <c r="CC590" s="361"/>
      <c r="CD590" s="361"/>
      <c r="CE590" s="361"/>
      <c r="CF590" s="361"/>
      <c r="CG590" s="361"/>
      <c r="CH590" s="361"/>
      <c r="CI590" s="361" t="n">
        <f aca="false">BC590*BS590</f>
        <v>590000</v>
      </c>
      <c r="CJ590" s="361"/>
      <c r="CK590" s="361"/>
      <c r="CL590" s="361"/>
      <c r="CM590" s="361"/>
      <c r="CN590" s="361"/>
      <c r="CO590" s="361"/>
      <c r="CP590" s="361"/>
      <c r="CQ590" s="361"/>
      <c r="CR590" s="361"/>
      <c r="CS590" s="361"/>
      <c r="CT590" s="361"/>
      <c r="CU590" s="361"/>
      <c r="CV590" s="361"/>
      <c r="CW590" s="361"/>
      <c r="CX590" s="361"/>
      <c r="CY590" s="361"/>
      <c r="CZ590" s="361"/>
    </row>
    <row r="591" customFormat="false" ht="15" hidden="false" customHeight="true" outlineLevel="0" collapsed="false">
      <c r="A591" s="358" t="s">
        <v>155</v>
      </c>
      <c r="B591" s="358"/>
      <c r="C591" s="358"/>
      <c r="D591" s="358"/>
      <c r="E591" s="358"/>
      <c r="F591" s="358"/>
      <c r="G591" s="358"/>
      <c r="H591" s="359" t="s">
        <v>667</v>
      </c>
      <c r="I591" s="359"/>
      <c r="J591" s="359"/>
      <c r="K591" s="359"/>
      <c r="L591" s="359"/>
      <c r="M591" s="359"/>
      <c r="N591" s="359"/>
      <c r="O591" s="359"/>
      <c r="P591" s="359"/>
      <c r="Q591" s="359"/>
      <c r="R591" s="359"/>
      <c r="S591" s="359"/>
      <c r="T591" s="359"/>
      <c r="U591" s="359"/>
      <c r="V591" s="359"/>
      <c r="W591" s="359"/>
      <c r="X591" s="359"/>
      <c r="Y591" s="359"/>
      <c r="Z591" s="359"/>
      <c r="AA591" s="359"/>
      <c r="AB591" s="359"/>
      <c r="AC591" s="359"/>
      <c r="AD591" s="359"/>
      <c r="AE591" s="359"/>
      <c r="AF591" s="359"/>
      <c r="AG591" s="359"/>
      <c r="AH591" s="359"/>
      <c r="AI591" s="359"/>
      <c r="AJ591" s="359"/>
      <c r="AK591" s="359"/>
      <c r="AL591" s="359"/>
      <c r="AM591" s="359"/>
      <c r="AN591" s="359"/>
      <c r="AO591" s="359"/>
      <c r="AP591" s="359"/>
      <c r="AQ591" s="359"/>
      <c r="AR591" s="359"/>
      <c r="AS591" s="359"/>
      <c r="AT591" s="359"/>
      <c r="AU591" s="301" t="s">
        <v>668</v>
      </c>
      <c r="AV591" s="301"/>
      <c r="AW591" s="301"/>
      <c r="AX591" s="301"/>
      <c r="AY591" s="301"/>
      <c r="AZ591" s="301"/>
      <c r="BA591" s="301"/>
      <c r="BB591" s="301"/>
      <c r="BC591" s="431" t="n">
        <v>10000</v>
      </c>
      <c r="BD591" s="431"/>
      <c r="BE591" s="431"/>
      <c r="BF591" s="431"/>
      <c r="BG591" s="431"/>
      <c r="BH591" s="431"/>
      <c r="BI591" s="431"/>
      <c r="BJ591" s="431"/>
      <c r="BK591" s="431"/>
      <c r="BL591" s="431"/>
      <c r="BM591" s="431"/>
      <c r="BN591" s="431"/>
      <c r="BO591" s="431"/>
      <c r="BP591" s="431"/>
      <c r="BQ591" s="431"/>
      <c r="BR591" s="431"/>
      <c r="BS591" s="361" t="n">
        <v>60</v>
      </c>
      <c r="BT591" s="361"/>
      <c r="BU591" s="361"/>
      <c r="BV591" s="361"/>
      <c r="BW591" s="361"/>
      <c r="BX591" s="361"/>
      <c r="BY591" s="361"/>
      <c r="BZ591" s="361"/>
      <c r="CA591" s="361"/>
      <c r="CB591" s="361"/>
      <c r="CC591" s="361"/>
      <c r="CD591" s="361"/>
      <c r="CE591" s="361"/>
      <c r="CF591" s="361"/>
      <c r="CG591" s="361"/>
      <c r="CH591" s="361"/>
      <c r="CI591" s="361" t="n">
        <f aca="false">BC591*BS591</f>
        <v>600000</v>
      </c>
      <c r="CJ591" s="361"/>
      <c r="CK591" s="361"/>
      <c r="CL591" s="361"/>
      <c r="CM591" s="361"/>
      <c r="CN591" s="361"/>
      <c r="CO591" s="361"/>
      <c r="CP591" s="361"/>
      <c r="CQ591" s="361"/>
      <c r="CR591" s="361"/>
      <c r="CS591" s="361"/>
      <c r="CT591" s="361"/>
      <c r="CU591" s="361"/>
      <c r="CV591" s="361"/>
      <c r="CW591" s="361"/>
      <c r="CX591" s="361"/>
      <c r="CY591" s="361"/>
      <c r="CZ591" s="361"/>
    </row>
    <row r="592" customFormat="false" ht="27" hidden="false" customHeight="true" outlineLevel="0" collapsed="false">
      <c r="A592" s="358" t="s">
        <v>156</v>
      </c>
      <c r="B592" s="358"/>
      <c r="C592" s="358"/>
      <c r="D592" s="358"/>
      <c r="E592" s="358"/>
      <c r="F592" s="358"/>
      <c r="G592" s="358"/>
      <c r="H592" s="359" t="s">
        <v>669</v>
      </c>
      <c r="I592" s="359"/>
      <c r="J592" s="359"/>
      <c r="K592" s="359"/>
      <c r="L592" s="359"/>
      <c r="M592" s="359"/>
      <c r="N592" s="359"/>
      <c r="O592" s="359"/>
      <c r="P592" s="359"/>
      <c r="Q592" s="359"/>
      <c r="R592" s="359"/>
      <c r="S592" s="359"/>
      <c r="T592" s="359"/>
      <c r="U592" s="359"/>
      <c r="V592" s="359"/>
      <c r="W592" s="359"/>
      <c r="X592" s="359"/>
      <c r="Y592" s="359"/>
      <c r="Z592" s="359"/>
      <c r="AA592" s="359"/>
      <c r="AB592" s="359"/>
      <c r="AC592" s="359"/>
      <c r="AD592" s="359"/>
      <c r="AE592" s="359"/>
      <c r="AF592" s="359"/>
      <c r="AG592" s="359"/>
      <c r="AH592" s="359"/>
      <c r="AI592" s="359"/>
      <c r="AJ592" s="359"/>
      <c r="AK592" s="359"/>
      <c r="AL592" s="359"/>
      <c r="AM592" s="359"/>
      <c r="AN592" s="359"/>
      <c r="AO592" s="359"/>
      <c r="AP592" s="359"/>
      <c r="AQ592" s="359"/>
      <c r="AR592" s="359"/>
      <c r="AS592" s="359"/>
      <c r="AT592" s="359"/>
      <c r="AU592" s="301" t="s">
        <v>666</v>
      </c>
      <c r="AV592" s="301"/>
      <c r="AW592" s="301"/>
      <c r="AX592" s="301"/>
      <c r="AY592" s="301"/>
      <c r="AZ592" s="301"/>
      <c r="BA592" s="301"/>
      <c r="BB592" s="301"/>
      <c r="BC592" s="431" t="n">
        <v>1986</v>
      </c>
      <c r="BD592" s="431"/>
      <c r="BE592" s="431"/>
      <c r="BF592" s="431"/>
      <c r="BG592" s="431"/>
      <c r="BH592" s="431"/>
      <c r="BI592" s="431"/>
      <c r="BJ592" s="431"/>
      <c r="BK592" s="431"/>
      <c r="BL592" s="431"/>
      <c r="BM592" s="431"/>
      <c r="BN592" s="431"/>
      <c r="BO592" s="431"/>
      <c r="BP592" s="431"/>
      <c r="BQ592" s="431"/>
      <c r="BR592" s="431"/>
      <c r="BS592" s="361" t="n">
        <v>1560.92</v>
      </c>
      <c r="BT592" s="361"/>
      <c r="BU592" s="361"/>
      <c r="BV592" s="361"/>
      <c r="BW592" s="361"/>
      <c r="BX592" s="361"/>
      <c r="BY592" s="361"/>
      <c r="BZ592" s="361"/>
      <c r="CA592" s="361"/>
      <c r="CB592" s="361"/>
      <c r="CC592" s="361"/>
      <c r="CD592" s="361"/>
      <c r="CE592" s="361"/>
      <c r="CF592" s="361"/>
      <c r="CG592" s="361"/>
      <c r="CH592" s="361"/>
      <c r="CI592" s="361" t="n">
        <f aca="false">BC592*BS592</f>
        <v>3099987.12</v>
      </c>
      <c r="CJ592" s="361"/>
      <c r="CK592" s="361"/>
      <c r="CL592" s="361"/>
      <c r="CM592" s="361"/>
      <c r="CN592" s="361"/>
      <c r="CO592" s="361"/>
      <c r="CP592" s="361"/>
      <c r="CQ592" s="361"/>
      <c r="CR592" s="361"/>
      <c r="CS592" s="361"/>
      <c r="CT592" s="361"/>
      <c r="CU592" s="361"/>
      <c r="CV592" s="361"/>
      <c r="CW592" s="361"/>
      <c r="CX592" s="361"/>
      <c r="CY592" s="361"/>
      <c r="CZ592" s="361"/>
    </row>
    <row r="593" customFormat="false" ht="15" hidden="false" customHeight="true" outlineLevel="0" collapsed="false">
      <c r="A593" s="358" t="s">
        <v>157</v>
      </c>
      <c r="B593" s="358"/>
      <c r="C593" s="358"/>
      <c r="D593" s="358"/>
      <c r="E593" s="358"/>
      <c r="F593" s="358"/>
      <c r="G593" s="358"/>
      <c r="H593" s="359" t="s">
        <v>670</v>
      </c>
      <c r="I593" s="359"/>
      <c r="J593" s="359"/>
      <c r="K593" s="359"/>
      <c r="L593" s="359"/>
      <c r="M593" s="359"/>
      <c r="N593" s="359"/>
      <c r="O593" s="359"/>
      <c r="P593" s="359"/>
      <c r="Q593" s="359"/>
      <c r="R593" s="359"/>
      <c r="S593" s="359"/>
      <c r="T593" s="359"/>
      <c r="U593" s="359"/>
      <c r="V593" s="359"/>
      <c r="W593" s="359"/>
      <c r="X593" s="359"/>
      <c r="Y593" s="359"/>
      <c r="Z593" s="359"/>
      <c r="AA593" s="359"/>
      <c r="AB593" s="359"/>
      <c r="AC593" s="359"/>
      <c r="AD593" s="359"/>
      <c r="AE593" s="359"/>
      <c r="AF593" s="359"/>
      <c r="AG593" s="359"/>
      <c r="AH593" s="359"/>
      <c r="AI593" s="359"/>
      <c r="AJ593" s="359"/>
      <c r="AK593" s="359"/>
      <c r="AL593" s="359"/>
      <c r="AM593" s="359"/>
      <c r="AN593" s="359"/>
      <c r="AO593" s="359"/>
      <c r="AP593" s="359"/>
      <c r="AQ593" s="359"/>
      <c r="AR593" s="359"/>
      <c r="AS593" s="359"/>
      <c r="AT593" s="359"/>
      <c r="AU593" s="301" t="s">
        <v>666</v>
      </c>
      <c r="AV593" s="301"/>
      <c r="AW593" s="301"/>
      <c r="AX593" s="301"/>
      <c r="AY593" s="301"/>
      <c r="AZ593" s="301"/>
      <c r="BA593" s="301"/>
      <c r="BB593" s="301"/>
      <c r="BC593" s="431" t="n">
        <v>1000</v>
      </c>
      <c r="BD593" s="431"/>
      <c r="BE593" s="431"/>
      <c r="BF593" s="431"/>
      <c r="BG593" s="431"/>
      <c r="BH593" s="431"/>
      <c r="BI593" s="431"/>
      <c r="BJ593" s="431"/>
      <c r="BK593" s="431"/>
      <c r="BL593" s="431"/>
      <c r="BM593" s="431"/>
      <c r="BN593" s="431"/>
      <c r="BO593" s="431"/>
      <c r="BP593" s="431"/>
      <c r="BQ593" s="431"/>
      <c r="BR593" s="431"/>
      <c r="BS593" s="361" t="n">
        <v>1676.42</v>
      </c>
      <c r="BT593" s="361"/>
      <c r="BU593" s="361"/>
      <c r="BV593" s="361"/>
      <c r="BW593" s="361"/>
      <c r="BX593" s="361"/>
      <c r="BY593" s="361"/>
      <c r="BZ593" s="361"/>
      <c r="CA593" s="361"/>
      <c r="CB593" s="361"/>
      <c r="CC593" s="361"/>
      <c r="CD593" s="361"/>
      <c r="CE593" s="361"/>
      <c r="CF593" s="361"/>
      <c r="CG593" s="361"/>
      <c r="CH593" s="361"/>
      <c r="CI593" s="361" t="n">
        <f aca="false">BC593*BS593</f>
        <v>1676420</v>
      </c>
      <c r="CJ593" s="361"/>
      <c r="CK593" s="361"/>
      <c r="CL593" s="361"/>
      <c r="CM593" s="361"/>
      <c r="CN593" s="361"/>
      <c r="CO593" s="361"/>
      <c r="CP593" s="361"/>
      <c r="CQ593" s="361"/>
      <c r="CR593" s="361"/>
      <c r="CS593" s="361"/>
      <c r="CT593" s="361"/>
      <c r="CU593" s="361"/>
      <c r="CV593" s="361"/>
      <c r="CW593" s="361"/>
      <c r="CX593" s="361"/>
      <c r="CY593" s="361"/>
      <c r="CZ593" s="361"/>
    </row>
    <row r="594" customFormat="false" ht="22.5" hidden="false" customHeight="true" outlineLevel="0" collapsed="false">
      <c r="A594" s="358" t="s">
        <v>158</v>
      </c>
      <c r="B594" s="358"/>
      <c r="C594" s="358"/>
      <c r="D594" s="358"/>
      <c r="E594" s="358"/>
      <c r="F594" s="358"/>
      <c r="G594" s="358"/>
      <c r="H594" s="359" t="s">
        <v>671</v>
      </c>
      <c r="I594" s="359"/>
      <c r="J594" s="359"/>
      <c r="K594" s="359"/>
      <c r="L594" s="359"/>
      <c r="M594" s="359"/>
      <c r="N594" s="359"/>
      <c r="O594" s="359"/>
      <c r="P594" s="359"/>
      <c r="Q594" s="359"/>
      <c r="R594" s="359"/>
      <c r="S594" s="359"/>
      <c r="T594" s="359"/>
      <c r="U594" s="359"/>
      <c r="V594" s="359"/>
      <c r="W594" s="359"/>
      <c r="X594" s="359"/>
      <c r="Y594" s="359"/>
      <c r="Z594" s="359"/>
      <c r="AA594" s="359"/>
      <c r="AB594" s="359"/>
      <c r="AC594" s="359"/>
      <c r="AD594" s="359"/>
      <c r="AE594" s="359"/>
      <c r="AF594" s="359"/>
      <c r="AG594" s="359"/>
      <c r="AH594" s="359"/>
      <c r="AI594" s="359"/>
      <c r="AJ594" s="359"/>
      <c r="AK594" s="359"/>
      <c r="AL594" s="359"/>
      <c r="AM594" s="359"/>
      <c r="AN594" s="359"/>
      <c r="AO594" s="359"/>
      <c r="AP594" s="359"/>
      <c r="AQ594" s="359"/>
      <c r="AR594" s="359"/>
      <c r="AS594" s="359"/>
      <c r="AT594" s="359"/>
      <c r="AU594" s="301" t="s">
        <v>666</v>
      </c>
      <c r="AV594" s="301"/>
      <c r="AW594" s="301"/>
      <c r="AX594" s="301"/>
      <c r="AY594" s="301"/>
      <c r="AZ594" s="301"/>
      <c r="BA594" s="301"/>
      <c r="BB594" s="301"/>
      <c r="BC594" s="431" t="n">
        <v>1000</v>
      </c>
      <c r="BD594" s="431"/>
      <c r="BE594" s="431"/>
      <c r="BF594" s="431"/>
      <c r="BG594" s="431"/>
      <c r="BH594" s="431"/>
      <c r="BI594" s="431"/>
      <c r="BJ594" s="431"/>
      <c r="BK594" s="431"/>
      <c r="BL594" s="431"/>
      <c r="BM594" s="431"/>
      <c r="BN594" s="431"/>
      <c r="BO594" s="431"/>
      <c r="BP594" s="431"/>
      <c r="BQ594" s="431"/>
      <c r="BR594" s="431"/>
      <c r="BS594" s="361" t="n">
        <v>592.85204</v>
      </c>
      <c r="BT594" s="361"/>
      <c r="BU594" s="361"/>
      <c r="BV594" s="361"/>
      <c r="BW594" s="361"/>
      <c r="BX594" s="361"/>
      <c r="BY594" s="361"/>
      <c r="BZ594" s="361"/>
      <c r="CA594" s="361"/>
      <c r="CB594" s="361"/>
      <c r="CC594" s="361"/>
      <c r="CD594" s="361"/>
      <c r="CE594" s="361"/>
      <c r="CF594" s="361"/>
      <c r="CG594" s="361"/>
      <c r="CH594" s="361"/>
      <c r="CI594" s="361" t="n">
        <f aca="false">BC594*BS594</f>
        <v>592852.04</v>
      </c>
      <c r="CJ594" s="361"/>
      <c r="CK594" s="361"/>
      <c r="CL594" s="361"/>
      <c r="CM594" s="361"/>
      <c r="CN594" s="361"/>
      <c r="CO594" s="361"/>
      <c r="CP594" s="361"/>
      <c r="CQ594" s="361"/>
      <c r="CR594" s="361"/>
      <c r="CS594" s="361"/>
      <c r="CT594" s="361"/>
      <c r="CU594" s="361"/>
      <c r="CV594" s="361"/>
      <c r="CW594" s="361"/>
      <c r="CX594" s="361"/>
      <c r="CY594" s="361"/>
      <c r="CZ594" s="361"/>
    </row>
    <row r="595" customFormat="false" ht="15" hidden="false" customHeight="true" outlineLevel="0" collapsed="false">
      <c r="A595" s="358" t="s">
        <v>159</v>
      </c>
      <c r="B595" s="358"/>
      <c r="C595" s="358"/>
      <c r="D595" s="358"/>
      <c r="E595" s="358"/>
      <c r="F595" s="358"/>
      <c r="G595" s="358"/>
      <c r="H595" s="359" t="s">
        <v>672</v>
      </c>
      <c r="I595" s="359"/>
      <c r="J595" s="359"/>
      <c r="K595" s="359"/>
      <c r="L595" s="359"/>
      <c r="M595" s="359"/>
      <c r="N595" s="359"/>
      <c r="O595" s="359"/>
      <c r="P595" s="359"/>
      <c r="Q595" s="359"/>
      <c r="R595" s="359"/>
      <c r="S595" s="359"/>
      <c r="T595" s="359"/>
      <c r="U595" s="359"/>
      <c r="V595" s="359"/>
      <c r="W595" s="359"/>
      <c r="X595" s="359"/>
      <c r="Y595" s="359"/>
      <c r="Z595" s="359"/>
      <c r="AA595" s="359"/>
      <c r="AB595" s="359"/>
      <c r="AC595" s="359"/>
      <c r="AD595" s="359"/>
      <c r="AE595" s="359"/>
      <c r="AF595" s="359"/>
      <c r="AG595" s="359"/>
      <c r="AH595" s="359"/>
      <c r="AI595" s="359"/>
      <c r="AJ595" s="359"/>
      <c r="AK595" s="359"/>
      <c r="AL595" s="359"/>
      <c r="AM595" s="359"/>
      <c r="AN595" s="359"/>
      <c r="AO595" s="359"/>
      <c r="AP595" s="359"/>
      <c r="AQ595" s="359"/>
      <c r="AR595" s="359"/>
      <c r="AS595" s="359"/>
      <c r="AT595" s="359"/>
      <c r="AU595" s="301" t="s">
        <v>666</v>
      </c>
      <c r="AV595" s="301"/>
      <c r="AW595" s="301"/>
      <c r="AX595" s="301"/>
      <c r="AY595" s="301"/>
      <c r="AZ595" s="301"/>
      <c r="BA595" s="301"/>
      <c r="BB595" s="301"/>
      <c r="BC595" s="431" t="n">
        <v>1000</v>
      </c>
      <c r="BD595" s="431"/>
      <c r="BE595" s="431"/>
      <c r="BF595" s="431"/>
      <c r="BG595" s="431"/>
      <c r="BH595" s="431"/>
      <c r="BI595" s="431"/>
      <c r="BJ595" s="431"/>
      <c r="BK595" s="431"/>
      <c r="BL595" s="431"/>
      <c r="BM595" s="431"/>
      <c r="BN595" s="431"/>
      <c r="BO595" s="431"/>
      <c r="BP595" s="431"/>
      <c r="BQ595" s="431"/>
      <c r="BR595" s="431"/>
      <c r="BS595" s="361" t="n">
        <v>1000</v>
      </c>
      <c r="BT595" s="361"/>
      <c r="BU595" s="361"/>
      <c r="BV595" s="361"/>
      <c r="BW595" s="361"/>
      <c r="BX595" s="361"/>
      <c r="BY595" s="361"/>
      <c r="BZ595" s="361"/>
      <c r="CA595" s="361"/>
      <c r="CB595" s="361"/>
      <c r="CC595" s="361"/>
      <c r="CD595" s="361"/>
      <c r="CE595" s="361"/>
      <c r="CF595" s="361"/>
      <c r="CG595" s="361"/>
      <c r="CH595" s="361"/>
      <c r="CI595" s="361" t="n">
        <f aca="false">BC595*BS595</f>
        <v>1000000</v>
      </c>
      <c r="CJ595" s="361"/>
      <c r="CK595" s="361"/>
      <c r="CL595" s="361"/>
      <c r="CM595" s="361"/>
      <c r="CN595" s="361"/>
      <c r="CO595" s="361"/>
      <c r="CP595" s="361"/>
      <c r="CQ595" s="361"/>
      <c r="CR595" s="361"/>
      <c r="CS595" s="361"/>
      <c r="CT595" s="361"/>
      <c r="CU595" s="361"/>
      <c r="CV595" s="361"/>
      <c r="CW595" s="361"/>
      <c r="CX595" s="361"/>
      <c r="CY595" s="361"/>
      <c r="CZ595" s="361"/>
    </row>
    <row r="596" customFormat="false" ht="21" hidden="false" customHeight="true" outlineLevel="0" collapsed="false">
      <c r="A596" s="358" t="s">
        <v>160</v>
      </c>
      <c r="B596" s="358"/>
      <c r="C596" s="358"/>
      <c r="D596" s="358"/>
      <c r="E596" s="358"/>
      <c r="F596" s="358"/>
      <c r="G596" s="358"/>
      <c r="H596" s="359" t="s">
        <v>673</v>
      </c>
      <c r="I596" s="359"/>
      <c r="J596" s="359"/>
      <c r="K596" s="359"/>
      <c r="L596" s="359"/>
      <c r="M596" s="359"/>
      <c r="N596" s="359"/>
      <c r="O596" s="359"/>
      <c r="P596" s="359"/>
      <c r="Q596" s="359"/>
      <c r="R596" s="359"/>
      <c r="S596" s="359"/>
      <c r="T596" s="359"/>
      <c r="U596" s="359"/>
      <c r="V596" s="359"/>
      <c r="W596" s="359"/>
      <c r="X596" s="359"/>
      <c r="Y596" s="359"/>
      <c r="Z596" s="359"/>
      <c r="AA596" s="359"/>
      <c r="AB596" s="359"/>
      <c r="AC596" s="359"/>
      <c r="AD596" s="359"/>
      <c r="AE596" s="359"/>
      <c r="AF596" s="359"/>
      <c r="AG596" s="359"/>
      <c r="AH596" s="359"/>
      <c r="AI596" s="359"/>
      <c r="AJ596" s="359"/>
      <c r="AK596" s="359"/>
      <c r="AL596" s="359"/>
      <c r="AM596" s="359"/>
      <c r="AN596" s="359"/>
      <c r="AO596" s="359"/>
      <c r="AP596" s="359"/>
      <c r="AQ596" s="359"/>
      <c r="AR596" s="359"/>
      <c r="AS596" s="359"/>
      <c r="AT596" s="359"/>
      <c r="AU596" s="301" t="s">
        <v>666</v>
      </c>
      <c r="AV596" s="301"/>
      <c r="AW596" s="301"/>
      <c r="AX596" s="301"/>
      <c r="AY596" s="301"/>
      <c r="AZ596" s="301"/>
      <c r="BA596" s="301"/>
      <c r="BB596" s="301"/>
      <c r="BC596" s="431" t="n">
        <v>800</v>
      </c>
      <c r="BD596" s="431"/>
      <c r="BE596" s="431"/>
      <c r="BF596" s="431"/>
      <c r="BG596" s="431"/>
      <c r="BH596" s="431"/>
      <c r="BI596" s="431"/>
      <c r="BJ596" s="431"/>
      <c r="BK596" s="431"/>
      <c r="BL596" s="431"/>
      <c r="BM596" s="431"/>
      <c r="BN596" s="431"/>
      <c r="BO596" s="431"/>
      <c r="BP596" s="431"/>
      <c r="BQ596" s="431"/>
      <c r="BR596" s="431"/>
      <c r="BS596" s="361" t="n">
        <v>625</v>
      </c>
      <c r="BT596" s="361"/>
      <c r="BU596" s="361"/>
      <c r="BV596" s="361"/>
      <c r="BW596" s="361"/>
      <c r="BX596" s="361"/>
      <c r="BY596" s="361"/>
      <c r="BZ596" s="361"/>
      <c r="CA596" s="361"/>
      <c r="CB596" s="361"/>
      <c r="CC596" s="361"/>
      <c r="CD596" s="361"/>
      <c r="CE596" s="361"/>
      <c r="CF596" s="361"/>
      <c r="CG596" s="361"/>
      <c r="CH596" s="361"/>
      <c r="CI596" s="361" t="n">
        <f aca="false">BC596*BS596</f>
        <v>500000</v>
      </c>
      <c r="CJ596" s="361"/>
      <c r="CK596" s="361"/>
      <c r="CL596" s="361"/>
      <c r="CM596" s="361"/>
      <c r="CN596" s="361"/>
      <c r="CO596" s="361"/>
      <c r="CP596" s="361"/>
      <c r="CQ596" s="361"/>
      <c r="CR596" s="361"/>
      <c r="CS596" s="361"/>
      <c r="CT596" s="361"/>
      <c r="CU596" s="361"/>
      <c r="CV596" s="361"/>
      <c r="CW596" s="361"/>
      <c r="CX596" s="361"/>
      <c r="CY596" s="361"/>
      <c r="CZ596" s="361"/>
    </row>
    <row r="597" customFormat="false" ht="15" hidden="false" customHeight="true" outlineLevel="0" collapsed="false">
      <c r="A597" s="358" t="s">
        <v>604</v>
      </c>
      <c r="B597" s="358"/>
      <c r="C597" s="358"/>
      <c r="D597" s="358"/>
      <c r="E597" s="358"/>
      <c r="F597" s="358"/>
      <c r="G597" s="358"/>
      <c r="H597" s="359" t="s">
        <v>674</v>
      </c>
      <c r="I597" s="359"/>
      <c r="J597" s="359"/>
      <c r="K597" s="359"/>
      <c r="L597" s="359"/>
      <c r="M597" s="359"/>
      <c r="N597" s="359"/>
      <c r="O597" s="359"/>
      <c r="P597" s="359"/>
      <c r="Q597" s="359"/>
      <c r="R597" s="359"/>
      <c r="S597" s="359"/>
      <c r="T597" s="359"/>
      <c r="U597" s="359"/>
      <c r="V597" s="359"/>
      <c r="W597" s="359"/>
      <c r="X597" s="359"/>
      <c r="Y597" s="359"/>
      <c r="Z597" s="359"/>
      <c r="AA597" s="359"/>
      <c r="AB597" s="359"/>
      <c r="AC597" s="359"/>
      <c r="AD597" s="359"/>
      <c r="AE597" s="359"/>
      <c r="AF597" s="359"/>
      <c r="AG597" s="359"/>
      <c r="AH597" s="359"/>
      <c r="AI597" s="359"/>
      <c r="AJ597" s="359"/>
      <c r="AK597" s="359"/>
      <c r="AL597" s="359"/>
      <c r="AM597" s="359"/>
      <c r="AN597" s="359"/>
      <c r="AO597" s="359"/>
      <c r="AP597" s="359"/>
      <c r="AQ597" s="359"/>
      <c r="AR597" s="359"/>
      <c r="AS597" s="359"/>
      <c r="AT597" s="359"/>
      <c r="AU597" s="301" t="s">
        <v>666</v>
      </c>
      <c r="AV597" s="301"/>
      <c r="AW597" s="301"/>
      <c r="AX597" s="301"/>
      <c r="AY597" s="301"/>
      <c r="AZ597" s="301"/>
      <c r="BA597" s="301"/>
      <c r="BB597" s="301"/>
      <c r="BC597" s="431" t="n">
        <v>30</v>
      </c>
      <c r="BD597" s="431"/>
      <c r="BE597" s="431"/>
      <c r="BF597" s="431"/>
      <c r="BG597" s="431"/>
      <c r="BH597" s="431"/>
      <c r="BI597" s="431"/>
      <c r="BJ597" s="431"/>
      <c r="BK597" s="431"/>
      <c r="BL597" s="431"/>
      <c r="BM597" s="431"/>
      <c r="BN597" s="431"/>
      <c r="BO597" s="431"/>
      <c r="BP597" s="431"/>
      <c r="BQ597" s="431"/>
      <c r="BR597" s="431"/>
      <c r="BS597" s="361" t="n">
        <v>2000</v>
      </c>
      <c r="BT597" s="361"/>
      <c r="BU597" s="361"/>
      <c r="BV597" s="361"/>
      <c r="BW597" s="361"/>
      <c r="BX597" s="361"/>
      <c r="BY597" s="361"/>
      <c r="BZ597" s="361"/>
      <c r="CA597" s="361"/>
      <c r="CB597" s="361"/>
      <c r="CC597" s="361"/>
      <c r="CD597" s="361"/>
      <c r="CE597" s="361"/>
      <c r="CF597" s="361"/>
      <c r="CG597" s="361"/>
      <c r="CH597" s="361"/>
      <c r="CI597" s="361" t="n">
        <f aca="false">BC597*BS597</f>
        <v>60000</v>
      </c>
      <c r="CJ597" s="361"/>
      <c r="CK597" s="361"/>
      <c r="CL597" s="361"/>
      <c r="CM597" s="361"/>
      <c r="CN597" s="361"/>
      <c r="CO597" s="361"/>
      <c r="CP597" s="361"/>
      <c r="CQ597" s="361"/>
      <c r="CR597" s="361"/>
      <c r="CS597" s="361"/>
      <c r="CT597" s="361"/>
      <c r="CU597" s="361"/>
      <c r="CV597" s="361"/>
      <c r="CW597" s="361"/>
      <c r="CX597" s="361"/>
      <c r="CY597" s="361"/>
      <c r="CZ597" s="361"/>
    </row>
    <row r="598" customFormat="false" ht="15" hidden="false" customHeight="true" outlineLevel="0" collapsed="false">
      <c r="A598" s="358" t="s">
        <v>606</v>
      </c>
      <c r="B598" s="358"/>
      <c r="C598" s="358"/>
      <c r="D598" s="358"/>
      <c r="E598" s="358"/>
      <c r="F598" s="358"/>
      <c r="G598" s="358"/>
      <c r="H598" s="359" t="s">
        <v>675</v>
      </c>
      <c r="I598" s="359"/>
      <c r="J598" s="359"/>
      <c r="K598" s="359"/>
      <c r="L598" s="359"/>
      <c r="M598" s="359"/>
      <c r="N598" s="359"/>
      <c r="O598" s="359"/>
      <c r="P598" s="359"/>
      <c r="Q598" s="359"/>
      <c r="R598" s="359"/>
      <c r="S598" s="359"/>
      <c r="T598" s="359"/>
      <c r="U598" s="359"/>
      <c r="V598" s="359"/>
      <c r="W598" s="359"/>
      <c r="X598" s="359"/>
      <c r="Y598" s="359"/>
      <c r="Z598" s="359"/>
      <c r="AA598" s="359"/>
      <c r="AB598" s="359"/>
      <c r="AC598" s="359"/>
      <c r="AD598" s="359"/>
      <c r="AE598" s="359"/>
      <c r="AF598" s="359"/>
      <c r="AG598" s="359"/>
      <c r="AH598" s="359"/>
      <c r="AI598" s="359"/>
      <c r="AJ598" s="359"/>
      <c r="AK598" s="359"/>
      <c r="AL598" s="359"/>
      <c r="AM598" s="359"/>
      <c r="AN598" s="359"/>
      <c r="AO598" s="359"/>
      <c r="AP598" s="359"/>
      <c r="AQ598" s="359"/>
      <c r="AR598" s="359"/>
      <c r="AS598" s="359"/>
      <c r="AT598" s="359"/>
      <c r="AU598" s="301" t="s">
        <v>666</v>
      </c>
      <c r="AV598" s="301"/>
      <c r="AW598" s="301"/>
      <c r="AX598" s="301"/>
      <c r="AY598" s="301"/>
      <c r="AZ598" s="301"/>
      <c r="BA598" s="301"/>
      <c r="BB598" s="301"/>
      <c r="BC598" s="431" t="n">
        <v>15300</v>
      </c>
      <c r="BD598" s="431"/>
      <c r="BE598" s="431"/>
      <c r="BF598" s="431"/>
      <c r="BG598" s="431"/>
      <c r="BH598" s="431"/>
      <c r="BI598" s="431"/>
      <c r="BJ598" s="431"/>
      <c r="BK598" s="431"/>
      <c r="BL598" s="431"/>
      <c r="BM598" s="431"/>
      <c r="BN598" s="431"/>
      <c r="BO598" s="431"/>
      <c r="BP598" s="431"/>
      <c r="BQ598" s="431"/>
      <c r="BR598" s="431"/>
      <c r="BS598" s="361" t="n">
        <v>529</v>
      </c>
      <c r="BT598" s="361"/>
      <c r="BU598" s="361"/>
      <c r="BV598" s="361"/>
      <c r="BW598" s="361"/>
      <c r="BX598" s="361"/>
      <c r="BY598" s="361"/>
      <c r="BZ598" s="361"/>
      <c r="CA598" s="361"/>
      <c r="CB598" s="361"/>
      <c r="CC598" s="361"/>
      <c r="CD598" s="361"/>
      <c r="CE598" s="361"/>
      <c r="CF598" s="361"/>
      <c r="CG598" s="361"/>
      <c r="CH598" s="361"/>
      <c r="CI598" s="361" t="n">
        <f aca="false">BC598*BS598</f>
        <v>8093700</v>
      </c>
      <c r="CJ598" s="361"/>
      <c r="CK598" s="361"/>
      <c r="CL598" s="361"/>
      <c r="CM598" s="361"/>
      <c r="CN598" s="361"/>
      <c r="CO598" s="361"/>
      <c r="CP598" s="361"/>
      <c r="CQ598" s="361"/>
      <c r="CR598" s="361"/>
      <c r="CS598" s="361"/>
      <c r="CT598" s="361"/>
      <c r="CU598" s="361"/>
      <c r="CV598" s="361"/>
      <c r="CW598" s="361"/>
      <c r="CX598" s="361"/>
      <c r="CY598" s="361"/>
      <c r="CZ598" s="361"/>
    </row>
    <row r="599" customFormat="false" ht="24.75" hidden="false" customHeight="true" outlineLevel="0" collapsed="false">
      <c r="A599" s="358" t="s">
        <v>608</v>
      </c>
      <c r="B599" s="358"/>
      <c r="C599" s="358"/>
      <c r="D599" s="358"/>
      <c r="E599" s="358"/>
      <c r="F599" s="358"/>
      <c r="G599" s="358"/>
      <c r="H599" s="359" t="s">
        <v>676</v>
      </c>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59"/>
      <c r="AL599" s="359"/>
      <c r="AM599" s="359"/>
      <c r="AN599" s="359"/>
      <c r="AO599" s="359"/>
      <c r="AP599" s="359"/>
      <c r="AQ599" s="359"/>
      <c r="AR599" s="359"/>
      <c r="AS599" s="359"/>
      <c r="AT599" s="359"/>
      <c r="AU599" s="301" t="s">
        <v>666</v>
      </c>
      <c r="AV599" s="301"/>
      <c r="AW599" s="301"/>
      <c r="AX599" s="301"/>
      <c r="AY599" s="301"/>
      <c r="AZ599" s="301"/>
      <c r="BA599" s="301"/>
      <c r="BB599" s="301"/>
      <c r="BC599" s="431" t="n">
        <v>200</v>
      </c>
      <c r="BD599" s="431"/>
      <c r="BE599" s="431"/>
      <c r="BF599" s="431"/>
      <c r="BG599" s="431"/>
      <c r="BH599" s="431"/>
      <c r="BI599" s="431"/>
      <c r="BJ599" s="431"/>
      <c r="BK599" s="431"/>
      <c r="BL599" s="431"/>
      <c r="BM599" s="431"/>
      <c r="BN599" s="431"/>
      <c r="BO599" s="431"/>
      <c r="BP599" s="431"/>
      <c r="BQ599" s="431"/>
      <c r="BR599" s="431"/>
      <c r="BS599" s="361" t="n">
        <v>500</v>
      </c>
      <c r="BT599" s="361"/>
      <c r="BU599" s="361"/>
      <c r="BV599" s="361"/>
      <c r="BW599" s="361"/>
      <c r="BX599" s="361"/>
      <c r="BY599" s="361"/>
      <c r="BZ599" s="361"/>
      <c r="CA599" s="361"/>
      <c r="CB599" s="361"/>
      <c r="CC599" s="361"/>
      <c r="CD599" s="361"/>
      <c r="CE599" s="361"/>
      <c r="CF599" s="361"/>
      <c r="CG599" s="361"/>
      <c r="CH599" s="361"/>
      <c r="CI599" s="361" t="n">
        <f aca="false">BC599*BS599</f>
        <v>100000</v>
      </c>
      <c r="CJ599" s="361"/>
      <c r="CK599" s="361"/>
      <c r="CL599" s="361"/>
      <c r="CM599" s="361"/>
      <c r="CN599" s="361"/>
      <c r="CO599" s="361"/>
      <c r="CP599" s="361"/>
      <c r="CQ599" s="361"/>
      <c r="CR599" s="361"/>
      <c r="CS599" s="361"/>
      <c r="CT599" s="361"/>
      <c r="CU599" s="361"/>
      <c r="CV599" s="361"/>
      <c r="CW599" s="361"/>
      <c r="CX599" s="361"/>
      <c r="CY599" s="361"/>
      <c r="CZ599" s="361"/>
    </row>
    <row r="600" customFormat="false" ht="21" hidden="false" customHeight="true" outlineLevel="0" collapsed="false">
      <c r="A600" s="358" t="s">
        <v>610</v>
      </c>
      <c r="B600" s="358"/>
      <c r="C600" s="358"/>
      <c r="D600" s="358"/>
      <c r="E600" s="358"/>
      <c r="F600" s="358"/>
      <c r="G600" s="358"/>
      <c r="H600" s="359" t="s">
        <v>677</v>
      </c>
      <c r="I600" s="359"/>
      <c r="J600" s="359"/>
      <c r="K600" s="359"/>
      <c r="L600" s="359"/>
      <c r="M600" s="359"/>
      <c r="N600" s="359"/>
      <c r="O600" s="359"/>
      <c r="P600" s="359"/>
      <c r="Q600" s="359"/>
      <c r="R600" s="359"/>
      <c r="S600" s="359"/>
      <c r="T600" s="359"/>
      <c r="U600" s="359"/>
      <c r="V600" s="359"/>
      <c r="W600" s="359"/>
      <c r="X600" s="359"/>
      <c r="Y600" s="359"/>
      <c r="Z600" s="359"/>
      <c r="AA600" s="359"/>
      <c r="AB600" s="359"/>
      <c r="AC600" s="359"/>
      <c r="AD600" s="359"/>
      <c r="AE600" s="359"/>
      <c r="AF600" s="359"/>
      <c r="AG600" s="359"/>
      <c r="AH600" s="359"/>
      <c r="AI600" s="359"/>
      <c r="AJ600" s="359"/>
      <c r="AK600" s="359"/>
      <c r="AL600" s="359"/>
      <c r="AM600" s="359"/>
      <c r="AN600" s="359"/>
      <c r="AO600" s="359"/>
      <c r="AP600" s="359"/>
      <c r="AQ600" s="359"/>
      <c r="AR600" s="359"/>
      <c r="AS600" s="359"/>
      <c r="AT600" s="359"/>
      <c r="AU600" s="301" t="s">
        <v>666</v>
      </c>
      <c r="AV600" s="301"/>
      <c r="AW600" s="301"/>
      <c r="AX600" s="301"/>
      <c r="AY600" s="301"/>
      <c r="AZ600" s="301"/>
      <c r="BA600" s="301"/>
      <c r="BB600" s="301"/>
      <c r="BC600" s="431" t="n">
        <v>150</v>
      </c>
      <c r="BD600" s="431"/>
      <c r="BE600" s="431"/>
      <c r="BF600" s="431"/>
      <c r="BG600" s="431"/>
      <c r="BH600" s="431"/>
      <c r="BI600" s="431"/>
      <c r="BJ600" s="431"/>
      <c r="BK600" s="431"/>
      <c r="BL600" s="431"/>
      <c r="BM600" s="431"/>
      <c r="BN600" s="431"/>
      <c r="BO600" s="431"/>
      <c r="BP600" s="431"/>
      <c r="BQ600" s="431"/>
      <c r="BR600" s="431"/>
      <c r="BS600" s="361" t="n">
        <v>650</v>
      </c>
      <c r="BT600" s="361"/>
      <c r="BU600" s="361"/>
      <c r="BV600" s="361"/>
      <c r="BW600" s="361"/>
      <c r="BX600" s="361"/>
      <c r="BY600" s="361"/>
      <c r="BZ600" s="361"/>
      <c r="CA600" s="361"/>
      <c r="CB600" s="361"/>
      <c r="CC600" s="361"/>
      <c r="CD600" s="361"/>
      <c r="CE600" s="361"/>
      <c r="CF600" s="361"/>
      <c r="CG600" s="361"/>
      <c r="CH600" s="361"/>
      <c r="CI600" s="361" t="n">
        <f aca="false">BC600*BS600</f>
        <v>97500</v>
      </c>
      <c r="CJ600" s="361"/>
      <c r="CK600" s="361"/>
      <c r="CL600" s="361"/>
      <c r="CM600" s="361"/>
      <c r="CN600" s="361"/>
      <c r="CO600" s="361"/>
      <c r="CP600" s="361"/>
      <c r="CQ600" s="361"/>
      <c r="CR600" s="361"/>
      <c r="CS600" s="361"/>
      <c r="CT600" s="361"/>
      <c r="CU600" s="361"/>
      <c r="CV600" s="361"/>
      <c r="CW600" s="361"/>
      <c r="CX600" s="361"/>
      <c r="CY600" s="361"/>
      <c r="CZ600" s="361"/>
    </row>
    <row r="601" customFormat="false" ht="15" hidden="false" customHeight="true" outlineLevel="0" collapsed="false">
      <c r="A601" s="373" t="s">
        <v>516</v>
      </c>
      <c r="B601" s="373"/>
      <c r="C601" s="373"/>
      <c r="D601" s="373"/>
      <c r="E601" s="373"/>
      <c r="F601" s="373"/>
      <c r="G601" s="373"/>
      <c r="H601" s="373"/>
      <c r="I601" s="373"/>
      <c r="J601" s="373"/>
      <c r="K601" s="373"/>
      <c r="L601" s="373"/>
      <c r="M601" s="373"/>
      <c r="N601" s="373"/>
      <c r="O601" s="373"/>
      <c r="P601" s="373"/>
      <c r="Q601" s="373"/>
      <c r="R601" s="373"/>
      <c r="S601" s="373"/>
      <c r="T601" s="373"/>
      <c r="U601" s="373"/>
      <c r="V601" s="373"/>
      <c r="W601" s="373"/>
      <c r="X601" s="373"/>
      <c r="Y601" s="373"/>
      <c r="Z601" s="373"/>
      <c r="AA601" s="373"/>
      <c r="AB601" s="373"/>
      <c r="AC601" s="373"/>
      <c r="AD601" s="373"/>
      <c r="AE601" s="373"/>
      <c r="AF601" s="373"/>
      <c r="AG601" s="373"/>
      <c r="AH601" s="373"/>
      <c r="AI601" s="373"/>
      <c r="AJ601" s="373"/>
      <c r="AK601" s="373"/>
      <c r="AL601" s="373"/>
      <c r="AM601" s="373"/>
      <c r="AN601" s="373"/>
      <c r="AO601" s="373"/>
      <c r="AP601" s="373"/>
      <c r="AQ601" s="373"/>
      <c r="AR601" s="373"/>
      <c r="AS601" s="373"/>
      <c r="AT601" s="373"/>
      <c r="AU601" s="373"/>
      <c r="AV601" s="373"/>
      <c r="AW601" s="373"/>
      <c r="AX601" s="373"/>
      <c r="AY601" s="373"/>
      <c r="AZ601" s="373"/>
      <c r="BA601" s="373"/>
      <c r="BB601" s="373"/>
      <c r="BC601" s="366" t="s">
        <v>164</v>
      </c>
      <c r="BD601" s="366"/>
      <c r="BE601" s="366"/>
      <c r="BF601" s="366"/>
      <c r="BG601" s="366"/>
      <c r="BH601" s="366"/>
      <c r="BI601" s="366"/>
      <c r="BJ601" s="366"/>
      <c r="BK601" s="366"/>
      <c r="BL601" s="366"/>
      <c r="BM601" s="366"/>
      <c r="BN601" s="366"/>
      <c r="BO601" s="366"/>
      <c r="BP601" s="366"/>
      <c r="BQ601" s="366"/>
      <c r="BR601" s="366"/>
      <c r="BS601" s="366" t="s">
        <v>164</v>
      </c>
      <c r="BT601" s="366"/>
      <c r="BU601" s="366"/>
      <c r="BV601" s="366"/>
      <c r="BW601" s="366"/>
      <c r="BX601" s="366"/>
      <c r="BY601" s="366"/>
      <c r="BZ601" s="366"/>
      <c r="CA601" s="366"/>
      <c r="CB601" s="366"/>
      <c r="CC601" s="366"/>
      <c r="CD601" s="366"/>
      <c r="CE601" s="366"/>
      <c r="CF601" s="366"/>
      <c r="CG601" s="366"/>
      <c r="CH601" s="366"/>
      <c r="CI601" s="366" t="n">
        <f aca="false">SUM(CI590:CZ600)</f>
        <v>16410459.16</v>
      </c>
      <c r="CJ601" s="366"/>
      <c r="CK601" s="366"/>
      <c r="CL601" s="366"/>
      <c r="CM601" s="366"/>
      <c r="CN601" s="366"/>
      <c r="CO601" s="366"/>
      <c r="CP601" s="366"/>
      <c r="CQ601" s="366"/>
      <c r="CR601" s="366"/>
      <c r="CS601" s="366"/>
      <c r="CT601" s="366"/>
      <c r="CU601" s="366"/>
      <c r="CV601" s="366"/>
      <c r="CW601" s="366"/>
      <c r="CX601" s="366"/>
      <c r="CY601" s="366"/>
      <c r="CZ601" s="366"/>
    </row>
    <row r="602" customFormat="false" ht="15" hidden="false" customHeight="false" outlineLevel="0" collapsed="false">
      <c r="A602" s="371"/>
      <c r="B602" s="371"/>
      <c r="C602" s="371"/>
      <c r="D602" s="371"/>
      <c r="E602" s="371"/>
      <c r="F602" s="371"/>
      <c r="G602" s="371"/>
      <c r="H602" s="371"/>
      <c r="I602" s="371"/>
      <c r="J602" s="371"/>
      <c r="K602" s="371"/>
      <c r="L602" s="371"/>
      <c r="M602" s="371"/>
      <c r="N602" s="371"/>
      <c r="O602" s="371"/>
      <c r="P602" s="371"/>
      <c r="Q602" s="371"/>
      <c r="R602" s="371"/>
      <c r="S602" s="371"/>
      <c r="T602" s="371"/>
      <c r="U602" s="371"/>
      <c r="V602" s="371"/>
      <c r="W602" s="371"/>
      <c r="X602" s="371"/>
      <c r="Y602" s="371"/>
      <c r="Z602" s="371"/>
      <c r="AA602" s="371"/>
      <c r="AB602" s="371"/>
      <c r="AC602" s="371"/>
      <c r="AD602" s="371"/>
      <c r="AE602" s="371"/>
      <c r="AF602" s="371"/>
      <c r="AG602" s="371"/>
      <c r="AH602" s="371"/>
      <c r="AI602" s="371"/>
      <c r="AJ602" s="371"/>
      <c r="AK602" s="371"/>
      <c r="AL602" s="371"/>
      <c r="AM602" s="371"/>
      <c r="AN602" s="371"/>
      <c r="AO602" s="371"/>
      <c r="AP602" s="371"/>
      <c r="AQ602" s="371"/>
      <c r="AR602" s="371"/>
      <c r="AS602" s="371"/>
      <c r="AT602" s="371"/>
      <c r="AU602" s="371"/>
      <c r="AV602" s="371"/>
      <c r="AW602" s="371"/>
      <c r="AX602" s="371"/>
      <c r="AY602" s="371"/>
      <c r="AZ602" s="371"/>
      <c r="BA602" s="371"/>
      <c r="BB602" s="371"/>
      <c r="BC602" s="371"/>
      <c r="BD602" s="371"/>
      <c r="BE602" s="371"/>
      <c r="BF602" s="371"/>
      <c r="BG602" s="430" t="n">
        <v>2026</v>
      </c>
      <c r="BH602" s="430"/>
      <c r="BI602" s="430"/>
      <c r="BJ602" s="430"/>
      <c r="BK602" s="430"/>
      <c r="BL602" s="430"/>
      <c r="BM602" s="430"/>
      <c r="BN602" s="430"/>
      <c r="BO602" s="430"/>
      <c r="BP602" s="430"/>
      <c r="BQ602" s="430"/>
      <c r="BR602" s="371"/>
      <c r="BS602" s="371"/>
      <c r="BT602" s="371"/>
      <c r="BU602" s="371"/>
      <c r="BV602" s="371"/>
      <c r="BW602" s="371"/>
      <c r="BX602" s="371"/>
      <c r="BY602" s="371"/>
      <c r="BZ602" s="371"/>
      <c r="CA602" s="371"/>
      <c r="CB602" s="371"/>
      <c r="CC602" s="371"/>
      <c r="CD602" s="371"/>
      <c r="CE602" s="371"/>
      <c r="CF602" s="371"/>
      <c r="CG602" s="371"/>
      <c r="CH602" s="371"/>
      <c r="CI602" s="371"/>
      <c r="CJ602" s="371"/>
      <c r="CK602" s="371"/>
      <c r="CL602" s="371"/>
      <c r="CM602" s="371"/>
      <c r="CN602" s="371"/>
      <c r="CO602" s="371"/>
      <c r="CP602" s="371"/>
      <c r="CQ602" s="371"/>
      <c r="CR602" s="371"/>
      <c r="CS602" s="371"/>
      <c r="CT602" s="371"/>
      <c r="CU602" s="371"/>
      <c r="CV602" s="371"/>
      <c r="CW602" s="371"/>
      <c r="CX602" s="371"/>
      <c r="CY602" s="371"/>
      <c r="CZ602" s="371"/>
    </row>
    <row r="603" customFormat="false" ht="38.25" hidden="false" customHeight="true" outlineLevel="0" collapsed="false">
      <c r="A603" s="301" t="s">
        <v>387</v>
      </c>
      <c r="B603" s="301"/>
      <c r="C603" s="301"/>
      <c r="D603" s="301"/>
      <c r="E603" s="301"/>
      <c r="F603" s="301"/>
      <c r="G603" s="301"/>
      <c r="H603" s="301" t="s">
        <v>38</v>
      </c>
      <c r="I603" s="301"/>
      <c r="J603" s="301"/>
      <c r="K603" s="301"/>
      <c r="L603" s="301"/>
      <c r="M603" s="301"/>
      <c r="N603" s="301"/>
      <c r="O603" s="301"/>
      <c r="P603" s="301"/>
      <c r="Q603" s="301"/>
      <c r="R603" s="301"/>
      <c r="S603" s="301"/>
      <c r="T603" s="301"/>
      <c r="U603" s="301"/>
      <c r="V603" s="301"/>
      <c r="W603" s="301"/>
      <c r="X603" s="301"/>
      <c r="Y603" s="301"/>
      <c r="Z603" s="301"/>
      <c r="AA603" s="301"/>
      <c r="AB603" s="301"/>
      <c r="AC603" s="301"/>
      <c r="AD603" s="301"/>
      <c r="AE603" s="301"/>
      <c r="AF603" s="301"/>
      <c r="AG603" s="301"/>
      <c r="AH603" s="301"/>
      <c r="AI603" s="301"/>
      <c r="AJ603" s="301"/>
      <c r="AK603" s="301"/>
      <c r="AL603" s="301"/>
      <c r="AM603" s="301"/>
      <c r="AN603" s="301"/>
      <c r="AO603" s="301"/>
      <c r="AP603" s="301"/>
      <c r="AQ603" s="301"/>
      <c r="AR603" s="301"/>
      <c r="AS603" s="301"/>
      <c r="AT603" s="301"/>
      <c r="AU603" s="301" t="s">
        <v>283</v>
      </c>
      <c r="AV603" s="301"/>
      <c r="AW603" s="301"/>
      <c r="AX603" s="301"/>
      <c r="AY603" s="301"/>
      <c r="AZ603" s="301"/>
      <c r="BA603" s="301"/>
      <c r="BB603" s="301"/>
      <c r="BC603" s="301" t="s">
        <v>654</v>
      </c>
      <c r="BD603" s="301"/>
      <c r="BE603" s="301"/>
      <c r="BF603" s="301"/>
      <c r="BG603" s="301"/>
      <c r="BH603" s="301"/>
      <c r="BI603" s="301"/>
      <c r="BJ603" s="301"/>
      <c r="BK603" s="301"/>
      <c r="BL603" s="301"/>
      <c r="BM603" s="301"/>
      <c r="BN603" s="301"/>
      <c r="BO603" s="301"/>
      <c r="BP603" s="301"/>
      <c r="BQ603" s="301"/>
      <c r="BR603" s="301"/>
      <c r="BS603" s="301" t="s">
        <v>553</v>
      </c>
      <c r="BT603" s="301"/>
      <c r="BU603" s="301"/>
      <c r="BV603" s="301"/>
      <c r="BW603" s="301"/>
      <c r="BX603" s="301"/>
      <c r="BY603" s="301"/>
      <c r="BZ603" s="301"/>
      <c r="CA603" s="301"/>
      <c r="CB603" s="301"/>
      <c r="CC603" s="301"/>
      <c r="CD603" s="301"/>
      <c r="CE603" s="301"/>
      <c r="CF603" s="301"/>
      <c r="CG603" s="301"/>
      <c r="CH603" s="301"/>
      <c r="CI603" s="301" t="s">
        <v>655</v>
      </c>
      <c r="CJ603" s="301"/>
      <c r="CK603" s="301"/>
      <c r="CL603" s="301"/>
      <c r="CM603" s="301"/>
      <c r="CN603" s="301"/>
      <c r="CO603" s="301"/>
      <c r="CP603" s="301"/>
      <c r="CQ603" s="301"/>
      <c r="CR603" s="301"/>
      <c r="CS603" s="301"/>
      <c r="CT603" s="301"/>
      <c r="CU603" s="301"/>
      <c r="CV603" s="301"/>
      <c r="CW603" s="301"/>
      <c r="CX603" s="301"/>
      <c r="CY603" s="301"/>
      <c r="CZ603" s="301"/>
    </row>
    <row r="604" customFormat="false" ht="28.5" hidden="false" customHeight="true" outlineLevel="0" collapsed="false">
      <c r="A604" s="354" t="n">
        <v>1</v>
      </c>
      <c r="B604" s="354"/>
      <c r="C604" s="354"/>
      <c r="D604" s="354"/>
      <c r="E604" s="354"/>
      <c r="F604" s="354"/>
      <c r="G604" s="354"/>
      <c r="H604" s="354" t="n">
        <v>2</v>
      </c>
      <c r="I604" s="354"/>
      <c r="J604" s="354"/>
      <c r="K604" s="354"/>
      <c r="L604" s="354"/>
      <c r="M604" s="354"/>
      <c r="N604" s="354"/>
      <c r="O604" s="354"/>
      <c r="P604" s="354"/>
      <c r="Q604" s="354"/>
      <c r="R604" s="354"/>
      <c r="S604" s="354"/>
      <c r="T604" s="354"/>
      <c r="U604" s="354"/>
      <c r="V604" s="354"/>
      <c r="W604" s="354"/>
      <c r="X604" s="354"/>
      <c r="Y604" s="354"/>
      <c r="Z604" s="354"/>
      <c r="AA604" s="354"/>
      <c r="AB604" s="354"/>
      <c r="AC604" s="354"/>
      <c r="AD604" s="354"/>
      <c r="AE604" s="354"/>
      <c r="AF604" s="354"/>
      <c r="AG604" s="354"/>
      <c r="AH604" s="354"/>
      <c r="AI604" s="354"/>
      <c r="AJ604" s="354"/>
      <c r="AK604" s="354"/>
      <c r="AL604" s="354"/>
      <c r="AM604" s="354"/>
      <c r="AN604" s="354"/>
      <c r="AO604" s="354"/>
      <c r="AP604" s="354"/>
      <c r="AQ604" s="354"/>
      <c r="AR604" s="354"/>
      <c r="AS604" s="354"/>
      <c r="AT604" s="354"/>
      <c r="AU604" s="354" t="n">
        <v>3</v>
      </c>
      <c r="AV604" s="354"/>
      <c r="AW604" s="354"/>
      <c r="AX604" s="354"/>
      <c r="AY604" s="354"/>
      <c r="AZ604" s="354"/>
      <c r="BA604" s="354"/>
      <c r="BB604" s="354"/>
      <c r="BC604" s="354" t="n">
        <v>4</v>
      </c>
      <c r="BD604" s="354"/>
      <c r="BE604" s="354"/>
      <c r="BF604" s="354"/>
      <c r="BG604" s="354"/>
      <c r="BH604" s="354"/>
      <c r="BI604" s="354"/>
      <c r="BJ604" s="354"/>
      <c r="BK604" s="354"/>
      <c r="BL604" s="354"/>
      <c r="BM604" s="354"/>
      <c r="BN604" s="354"/>
      <c r="BO604" s="354"/>
      <c r="BP604" s="354"/>
      <c r="BQ604" s="354"/>
      <c r="BR604" s="354"/>
      <c r="BS604" s="354" t="n">
        <v>5</v>
      </c>
      <c r="BT604" s="354"/>
      <c r="BU604" s="354"/>
      <c r="BV604" s="354"/>
      <c r="BW604" s="354"/>
      <c r="BX604" s="354"/>
      <c r="BY604" s="354"/>
      <c r="BZ604" s="354"/>
      <c r="CA604" s="354"/>
      <c r="CB604" s="354"/>
      <c r="CC604" s="354"/>
      <c r="CD604" s="354"/>
      <c r="CE604" s="354"/>
      <c r="CF604" s="354"/>
      <c r="CG604" s="354"/>
      <c r="CH604" s="354"/>
      <c r="CI604" s="354" t="n">
        <v>6</v>
      </c>
      <c r="CJ604" s="354"/>
      <c r="CK604" s="354"/>
      <c r="CL604" s="354"/>
      <c r="CM604" s="354"/>
      <c r="CN604" s="354"/>
      <c r="CO604" s="354"/>
      <c r="CP604" s="354"/>
      <c r="CQ604" s="354"/>
      <c r="CR604" s="354"/>
      <c r="CS604" s="354"/>
      <c r="CT604" s="354"/>
      <c r="CU604" s="354"/>
      <c r="CV604" s="354"/>
      <c r="CW604" s="354"/>
      <c r="CX604" s="354"/>
      <c r="CY604" s="354"/>
      <c r="CZ604" s="354"/>
    </row>
    <row r="605" customFormat="false" ht="15" hidden="false" customHeight="false" outlineLevel="0" collapsed="false">
      <c r="A605" s="356" t="s">
        <v>511</v>
      </c>
      <c r="B605" s="356"/>
      <c r="C605" s="356"/>
      <c r="D605" s="356"/>
      <c r="E605" s="356"/>
      <c r="F605" s="356"/>
      <c r="G605" s="356"/>
      <c r="H605" s="356"/>
      <c r="I605" s="356"/>
      <c r="J605" s="356"/>
      <c r="K605" s="356"/>
      <c r="L605" s="356"/>
      <c r="M605" s="356"/>
      <c r="N605" s="356"/>
      <c r="O605" s="356"/>
      <c r="P605" s="356"/>
      <c r="Q605" s="356"/>
      <c r="R605" s="356"/>
      <c r="S605" s="356"/>
      <c r="T605" s="356"/>
      <c r="U605" s="356"/>
      <c r="V605" s="356"/>
      <c r="W605" s="356"/>
      <c r="X605" s="356"/>
      <c r="Y605" s="356"/>
      <c r="Z605" s="356"/>
      <c r="AA605" s="356"/>
      <c r="AB605" s="356"/>
      <c r="AC605" s="356"/>
      <c r="AD605" s="356"/>
      <c r="AE605" s="356"/>
      <c r="AF605" s="356"/>
      <c r="AG605" s="356"/>
      <c r="AH605" s="356"/>
      <c r="AI605" s="356"/>
      <c r="AJ605" s="356"/>
      <c r="AK605" s="356"/>
      <c r="AL605" s="356"/>
      <c r="AM605" s="356"/>
      <c r="AN605" s="356"/>
      <c r="AO605" s="356"/>
      <c r="AP605" s="356"/>
      <c r="AQ605" s="356"/>
      <c r="AR605" s="356"/>
      <c r="AS605" s="356"/>
      <c r="AT605" s="356"/>
      <c r="AU605" s="356"/>
      <c r="AV605" s="356"/>
      <c r="AW605" s="356"/>
      <c r="AX605" s="356"/>
      <c r="AY605" s="356"/>
      <c r="AZ605" s="356"/>
      <c r="BA605" s="356"/>
      <c r="BB605" s="356"/>
      <c r="BC605" s="356"/>
      <c r="BD605" s="356"/>
      <c r="BE605" s="356"/>
      <c r="BF605" s="356"/>
      <c r="BG605" s="356"/>
      <c r="BH605" s="356"/>
      <c r="BI605" s="356"/>
      <c r="BJ605" s="356"/>
      <c r="BK605" s="356"/>
      <c r="BL605" s="356"/>
      <c r="BM605" s="356"/>
      <c r="BN605" s="356"/>
      <c r="BO605" s="356"/>
      <c r="BP605" s="356"/>
      <c r="BQ605" s="356"/>
      <c r="BR605" s="356"/>
      <c r="BS605" s="356"/>
      <c r="BT605" s="356"/>
      <c r="BU605" s="356"/>
      <c r="BV605" s="356"/>
      <c r="BW605" s="356"/>
      <c r="BX605" s="356"/>
      <c r="BY605" s="356"/>
      <c r="BZ605" s="356"/>
      <c r="CA605" s="356"/>
      <c r="CB605" s="356"/>
      <c r="CC605" s="356"/>
      <c r="CD605" s="356"/>
      <c r="CE605" s="356"/>
      <c r="CF605" s="356"/>
      <c r="CG605" s="356"/>
      <c r="CH605" s="356"/>
      <c r="CI605" s="356"/>
      <c r="CJ605" s="356"/>
      <c r="CK605" s="356"/>
      <c r="CL605" s="356"/>
      <c r="CM605" s="356"/>
      <c r="CN605" s="356"/>
      <c r="CO605" s="356"/>
      <c r="CP605" s="356"/>
      <c r="CQ605" s="356"/>
      <c r="CR605" s="356"/>
      <c r="CS605" s="356"/>
      <c r="CT605" s="356"/>
      <c r="CU605" s="356"/>
      <c r="CV605" s="356"/>
      <c r="CW605" s="356"/>
      <c r="CX605" s="356"/>
      <c r="CY605" s="356"/>
      <c r="CZ605" s="356"/>
    </row>
    <row r="606" customFormat="false" ht="24" hidden="false" customHeight="true" outlineLevel="0" collapsed="false">
      <c r="A606" s="358" t="s">
        <v>154</v>
      </c>
      <c r="B606" s="358"/>
      <c r="C606" s="358"/>
      <c r="D606" s="358"/>
      <c r="E606" s="358"/>
      <c r="F606" s="358"/>
      <c r="G606" s="358"/>
      <c r="H606" s="359" t="s">
        <v>665</v>
      </c>
      <c r="I606" s="359"/>
      <c r="J606" s="359"/>
      <c r="K606" s="359"/>
      <c r="L606" s="359"/>
      <c r="M606" s="359"/>
      <c r="N606" s="359"/>
      <c r="O606" s="359"/>
      <c r="P606" s="359"/>
      <c r="Q606" s="359"/>
      <c r="R606" s="359"/>
      <c r="S606" s="359"/>
      <c r="T606" s="359"/>
      <c r="U606" s="359"/>
      <c r="V606" s="359"/>
      <c r="W606" s="359"/>
      <c r="X606" s="359"/>
      <c r="Y606" s="359"/>
      <c r="Z606" s="359"/>
      <c r="AA606" s="359"/>
      <c r="AB606" s="359"/>
      <c r="AC606" s="359"/>
      <c r="AD606" s="359"/>
      <c r="AE606" s="359"/>
      <c r="AF606" s="359"/>
      <c r="AG606" s="359"/>
      <c r="AH606" s="359"/>
      <c r="AI606" s="359"/>
      <c r="AJ606" s="359"/>
      <c r="AK606" s="359"/>
      <c r="AL606" s="359"/>
      <c r="AM606" s="359"/>
      <c r="AN606" s="359"/>
      <c r="AO606" s="359"/>
      <c r="AP606" s="359"/>
      <c r="AQ606" s="359"/>
      <c r="AR606" s="359"/>
      <c r="AS606" s="359"/>
      <c r="AT606" s="359"/>
      <c r="AU606" s="301" t="s">
        <v>666</v>
      </c>
      <c r="AV606" s="301"/>
      <c r="AW606" s="301"/>
      <c r="AX606" s="301"/>
      <c r="AY606" s="301"/>
      <c r="AZ606" s="301"/>
      <c r="BA606" s="301"/>
      <c r="BB606" s="301"/>
      <c r="BC606" s="431" t="n">
        <v>50</v>
      </c>
      <c r="BD606" s="431"/>
      <c r="BE606" s="431"/>
      <c r="BF606" s="431"/>
      <c r="BG606" s="431"/>
      <c r="BH606" s="431"/>
      <c r="BI606" s="431"/>
      <c r="BJ606" s="431"/>
      <c r="BK606" s="431"/>
      <c r="BL606" s="431"/>
      <c r="BM606" s="431"/>
      <c r="BN606" s="431"/>
      <c r="BO606" s="431"/>
      <c r="BP606" s="431"/>
      <c r="BQ606" s="431"/>
      <c r="BR606" s="431"/>
      <c r="BS606" s="361" t="n">
        <v>11800</v>
      </c>
      <c r="BT606" s="361"/>
      <c r="BU606" s="361"/>
      <c r="BV606" s="361"/>
      <c r="BW606" s="361"/>
      <c r="BX606" s="361"/>
      <c r="BY606" s="361"/>
      <c r="BZ606" s="361"/>
      <c r="CA606" s="361"/>
      <c r="CB606" s="361"/>
      <c r="CC606" s="361"/>
      <c r="CD606" s="361"/>
      <c r="CE606" s="361"/>
      <c r="CF606" s="361"/>
      <c r="CG606" s="361"/>
      <c r="CH606" s="361"/>
      <c r="CI606" s="361" t="n">
        <f aca="false">BC606*BS606</f>
        <v>590000</v>
      </c>
      <c r="CJ606" s="361"/>
      <c r="CK606" s="361"/>
      <c r="CL606" s="361"/>
      <c r="CM606" s="361"/>
      <c r="CN606" s="361"/>
      <c r="CO606" s="361"/>
      <c r="CP606" s="361"/>
      <c r="CQ606" s="361"/>
      <c r="CR606" s="361"/>
      <c r="CS606" s="361"/>
      <c r="CT606" s="361"/>
      <c r="CU606" s="361"/>
      <c r="CV606" s="361"/>
      <c r="CW606" s="361"/>
      <c r="CX606" s="361"/>
      <c r="CY606" s="361"/>
      <c r="CZ606" s="361"/>
    </row>
    <row r="607" customFormat="false" ht="15" hidden="false" customHeight="true" outlineLevel="0" collapsed="false">
      <c r="A607" s="358" t="s">
        <v>155</v>
      </c>
      <c r="B607" s="358"/>
      <c r="C607" s="358"/>
      <c r="D607" s="358"/>
      <c r="E607" s="358"/>
      <c r="F607" s="358"/>
      <c r="G607" s="358"/>
      <c r="H607" s="359" t="s">
        <v>667</v>
      </c>
      <c r="I607" s="359"/>
      <c r="J607" s="359"/>
      <c r="K607" s="359"/>
      <c r="L607" s="359"/>
      <c r="M607" s="359"/>
      <c r="N607" s="359"/>
      <c r="O607" s="359"/>
      <c r="P607" s="359"/>
      <c r="Q607" s="359"/>
      <c r="R607" s="359"/>
      <c r="S607" s="359"/>
      <c r="T607" s="359"/>
      <c r="U607" s="359"/>
      <c r="V607" s="359"/>
      <c r="W607" s="359"/>
      <c r="X607" s="359"/>
      <c r="Y607" s="359"/>
      <c r="Z607" s="359"/>
      <c r="AA607" s="359"/>
      <c r="AB607" s="359"/>
      <c r="AC607" s="359"/>
      <c r="AD607" s="359"/>
      <c r="AE607" s="359"/>
      <c r="AF607" s="359"/>
      <c r="AG607" s="359"/>
      <c r="AH607" s="359"/>
      <c r="AI607" s="359"/>
      <c r="AJ607" s="359"/>
      <c r="AK607" s="359"/>
      <c r="AL607" s="359"/>
      <c r="AM607" s="359"/>
      <c r="AN607" s="359"/>
      <c r="AO607" s="359"/>
      <c r="AP607" s="359"/>
      <c r="AQ607" s="359"/>
      <c r="AR607" s="359"/>
      <c r="AS607" s="359"/>
      <c r="AT607" s="359"/>
      <c r="AU607" s="301" t="s">
        <v>668</v>
      </c>
      <c r="AV607" s="301"/>
      <c r="AW607" s="301"/>
      <c r="AX607" s="301"/>
      <c r="AY607" s="301"/>
      <c r="AZ607" s="301"/>
      <c r="BA607" s="301"/>
      <c r="BB607" s="301"/>
      <c r="BC607" s="431" t="n">
        <v>10000</v>
      </c>
      <c r="BD607" s="431"/>
      <c r="BE607" s="431"/>
      <c r="BF607" s="431"/>
      <c r="BG607" s="431"/>
      <c r="BH607" s="431"/>
      <c r="BI607" s="431"/>
      <c r="BJ607" s="431"/>
      <c r="BK607" s="431"/>
      <c r="BL607" s="431"/>
      <c r="BM607" s="431"/>
      <c r="BN607" s="431"/>
      <c r="BO607" s="431"/>
      <c r="BP607" s="431"/>
      <c r="BQ607" s="431"/>
      <c r="BR607" s="431"/>
      <c r="BS607" s="361" t="n">
        <v>60</v>
      </c>
      <c r="BT607" s="361"/>
      <c r="BU607" s="361"/>
      <c r="BV607" s="361"/>
      <c r="BW607" s="361"/>
      <c r="BX607" s="361"/>
      <c r="BY607" s="361"/>
      <c r="BZ607" s="361"/>
      <c r="CA607" s="361"/>
      <c r="CB607" s="361"/>
      <c r="CC607" s="361"/>
      <c r="CD607" s="361"/>
      <c r="CE607" s="361"/>
      <c r="CF607" s="361"/>
      <c r="CG607" s="361"/>
      <c r="CH607" s="361"/>
      <c r="CI607" s="361" t="n">
        <f aca="false">BC607*BS607</f>
        <v>600000</v>
      </c>
      <c r="CJ607" s="361"/>
      <c r="CK607" s="361"/>
      <c r="CL607" s="361"/>
      <c r="CM607" s="361"/>
      <c r="CN607" s="361"/>
      <c r="CO607" s="361"/>
      <c r="CP607" s="361"/>
      <c r="CQ607" s="361"/>
      <c r="CR607" s="361"/>
      <c r="CS607" s="361"/>
      <c r="CT607" s="361"/>
      <c r="CU607" s="361"/>
      <c r="CV607" s="361"/>
      <c r="CW607" s="361"/>
      <c r="CX607" s="361"/>
      <c r="CY607" s="361"/>
      <c r="CZ607" s="361"/>
    </row>
    <row r="608" customFormat="false" ht="25.5" hidden="false" customHeight="true" outlineLevel="0" collapsed="false">
      <c r="A608" s="358" t="s">
        <v>156</v>
      </c>
      <c r="B608" s="358"/>
      <c r="C608" s="358"/>
      <c r="D608" s="358"/>
      <c r="E608" s="358"/>
      <c r="F608" s="358"/>
      <c r="G608" s="358"/>
      <c r="H608" s="359" t="s">
        <v>669</v>
      </c>
      <c r="I608" s="359"/>
      <c r="J608" s="359"/>
      <c r="K608" s="359"/>
      <c r="L608" s="359"/>
      <c r="M608" s="359"/>
      <c r="N608" s="359"/>
      <c r="O608" s="359"/>
      <c r="P608" s="359"/>
      <c r="Q608" s="359"/>
      <c r="R608" s="359"/>
      <c r="S608" s="359"/>
      <c r="T608" s="359"/>
      <c r="U608" s="359"/>
      <c r="V608" s="359"/>
      <c r="W608" s="359"/>
      <c r="X608" s="359"/>
      <c r="Y608" s="359"/>
      <c r="Z608" s="359"/>
      <c r="AA608" s="359"/>
      <c r="AB608" s="359"/>
      <c r="AC608" s="359"/>
      <c r="AD608" s="359"/>
      <c r="AE608" s="359"/>
      <c r="AF608" s="359"/>
      <c r="AG608" s="359"/>
      <c r="AH608" s="359"/>
      <c r="AI608" s="359"/>
      <c r="AJ608" s="359"/>
      <c r="AK608" s="359"/>
      <c r="AL608" s="359"/>
      <c r="AM608" s="359"/>
      <c r="AN608" s="359"/>
      <c r="AO608" s="359"/>
      <c r="AP608" s="359"/>
      <c r="AQ608" s="359"/>
      <c r="AR608" s="359"/>
      <c r="AS608" s="359"/>
      <c r="AT608" s="359"/>
      <c r="AU608" s="301" t="s">
        <v>666</v>
      </c>
      <c r="AV608" s="301"/>
      <c r="AW608" s="301"/>
      <c r="AX608" s="301"/>
      <c r="AY608" s="301"/>
      <c r="AZ608" s="301"/>
      <c r="BA608" s="301"/>
      <c r="BB608" s="301"/>
      <c r="BC608" s="431" t="n">
        <v>1986</v>
      </c>
      <c r="BD608" s="431"/>
      <c r="BE608" s="431"/>
      <c r="BF608" s="431"/>
      <c r="BG608" s="431"/>
      <c r="BH608" s="431"/>
      <c r="BI608" s="431"/>
      <c r="BJ608" s="431"/>
      <c r="BK608" s="431"/>
      <c r="BL608" s="431"/>
      <c r="BM608" s="431"/>
      <c r="BN608" s="431"/>
      <c r="BO608" s="431"/>
      <c r="BP608" s="431"/>
      <c r="BQ608" s="431"/>
      <c r="BR608" s="431"/>
      <c r="BS608" s="361" t="n">
        <v>1560.92</v>
      </c>
      <c r="BT608" s="361"/>
      <c r="BU608" s="361"/>
      <c r="BV608" s="361"/>
      <c r="BW608" s="361"/>
      <c r="BX608" s="361"/>
      <c r="BY608" s="361"/>
      <c r="BZ608" s="361"/>
      <c r="CA608" s="361"/>
      <c r="CB608" s="361"/>
      <c r="CC608" s="361"/>
      <c r="CD608" s="361"/>
      <c r="CE608" s="361"/>
      <c r="CF608" s="361"/>
      <c r="CG608" s="361"/>
      <c r="CH608" s="361"/>
      <c r="CI608" s="361" t="n">
        <f aca="false">BC608*BS608</f>
        <v>3099987.12</v>
      </c>
      <c r="CJ608" s="361"/>
      <c r="CK608" s="361"/>
      <c r="CL608" s="361"/>
      <c r="CM608" s="361"/>
      <c r="CN608" s="361"/>
      <c r="CO608" s="361"/>
      <c r="CP608" s="361"/>
      <c r="CQ608" s="361"/>
      <c r="CR608" s="361"/>
      <c r="CS608" s="361"/>
      <c r="CT608" s="361"/>
      <c r="CU608" s="361"/>
      <c r="CV608" s="361"/>
      <c r="CW608" s="361"/>
      <c r="CX608" s="361"/>
      <c r="CY608" s="361"/>
      <c r="CZ608" s="361"/>
    </row>
    <row r="609" customFormat="false" ht="15" hidden="false" customHeight="true" outlineLevel="0" collapsed="false">
      <c r="A609" s="358" t="s">
        <v>157</v>
      </c>
      <c r="B609" s="358"/>
      <c r="C609" s="358"/>
      <c r="D609" s="358"/>
      <c r="E609" s="358"/>
      <c r="F609" s="358"/>
      <c r="G609" s="358"/>
      <c r="H609" s="359" t="s">
        <v>670</v>
      </c>
      <c r="I609" s="359"/>
      <c r="J609" s="359"/>
      <c r="K609" s="359"/>
      <c r="L609" s="359"/>
      <c r="M609" s="359"/>
      <c r="N609" s="359"/>
      <c r="O609" s="359"/>
      <c r="P609" s="359"/>
      <c r="Q609" s="359"/>
      <c r="R609" s="359"/>
      <c r="S609" s="359"/>
      <c r="T609" s="359"/>
      <c r="U609" s="359"/>
      <c r="V609" s="359"/>
      <c r="W609" s="359"/>
      <c r="X609" s="359"/>
      <c r="Y609" s="359"/>
      <c r="Z609" s="359"/>
      <c r="AA609" s="359"/>
      <c r="AB609" s="359"/>
      <c r="AC609" s="359"/>
      <c r="AD609" s="359"/>
      <c r="AE609" s="359"/>
      <c r="AF609" s="359"/>
      <c r="AG609" s="359"/>
      <c r="AH609" s="359"/>
      <c r="AI609" s="359"/>
      <c r="AJ609" s="359"/>
      <c r="AK609" s="359"/>
      <c r="AL609" s="359"/>
      <c r="AM609" s="359"/>
      <c r="AN609" s="359"/>
      <c r="AO609" s="359"/>
      <c r="AP609" s="359"/>
      <c r="AQ609" s="359"/>
      <c r="AR609" s="359"/>
      <c r="AS609" s="359"/>
      <c r="AT609" s="359"/>
      <c r="AU609" s="301" t="s">
        <v>666</v>
      </c>
      <c r="AV609" s="301"/>
      <c r="AW609" s="301"/>
      <c r="AX609" s="301"/>
      <c r="AY609" s="301"/>
      <c r="AZ609" s="301"/>
      <c r="BA609" s="301"/>
      <c r="BB609" s="301"/>
      <c r="BC609" s="431" t="n">
        <v>1000</v>
      </c>
      <c r="BD609" s="431"/>
      <c r="BE609" s="431"/>
      <c r="BF609" s="431"/>
      <c r="BG609" s="431"/>
      <c r="BH609" s="431"/>
      <c r="BI609" s="431"/>
      <c r="BJ609" s="431"/>
      <c r="BK609" s="431"/>
      <c r="BL609" s="431"/>
      <c r="BM609" s="431"/>
      <c r="BN609" s="431"/>
      <c r="BO609" s="431"/>
      <c r="BP609" s="431"/>
      <c r="BQ609" s="431"/>
      <c r="BR609" s="431"/>
      <c r="BS609" s="361" t="n">
        <v>1676.42</v>
      </c>
      <c r="BT609" s="361"/>
      <c r="BU609" s="361"/>
      <c r="BV609" s="361"/>
      <c r="BW609" s="361"/>
      <c r="BX609" s="361"/>
      <c r="BY609" s="361"/>
      <c r="BZ609" s="361"/>
      <c r="CA609" s="361"/>
      <c r="CB609" s="361"/>
      <c r="CC609" s="361"/>
      <c r="CD609" s="361"/>
      <c r="CE609" s="361"/>
      <c r="CF609" s="361"/>
      <c r="CG609" s="361"/>
      <c r="CH609" s="361"/>
      <c r="CI609" s="361" t="n">
        <f aca="false">BC609*BS609</f>
        <v>1676420</v>
      </c>
      <c r="CJ609" s="361"/>
      <c r="CK609" s="361"/>
      <c r="CL609" s="361"/>
      <c r="CM609" s="361"/>
      <c r="CN609" s="361"/>
      <c r="CO609" s="361"/>
      <c r="CP609" s="361"/>
      <c r="CQ609" s="361"/>
      <c r="CR609" s="361"/>
      <c r="CS609" s="361"/>
      <c r="CT609" s="361"/>
      <c r="CU609" s="361"/>
      <c r="CV609" s="361"/>
      <c r="CW609" s="361"/>
      <c r="CX609" s="361"/>
      <c r="CY609" s="361"/>
      <c r="CZ609" s="361"/>
    </row>
    <row r="610" customFormat="false" ht="24.75" hidden="false" customHeight="true" outlineLevel="0" collapsed="false">
      <c r="A610" s="358" t="s">
        <v>158</v>
      </c>
      <c r="B610" s="358"/>
      <c r="C610" s="358"/>
      <c r="D610" s="358"/>
      <c r="E610" s="358"/>
      <c r="F610" s="358"/>
      <c r="G610" s="358"/>
      <c r="H610" s="359" t="s">
        <v>671</v>
      </c>
      <c r="I610" s="359"/>
      <c r="J610" s="359"/>
      <c r="K610" s="359"/>
      <c r="L610" s="359"/>
      <c r="M610" s="359"/>
      <c r="N610" s="359"/>
      <c r="O610" s="359"/>
      <c r="P610" s="359"/>
      <c r="Q610" s="359"/>
      <c r="R610" s="359"/>
      <c r="S610" s="359"/>
      <c r="T610" s="359"/>
      <c r="U610" s="359"/>
      <c r="V610" s="359"/>
      <c r="W610" s="359"/>
      <c r="X610" s="359"/>
      <c r="Y610" s="359"/>
      <c r="Z610" s="359"/>
      <c r="AA610" s="359"/>
      <c r="AB610" s="359"/>
      <c r="AC610" s="359"/>
      <c r="AD610" s="359"/>
      <c r="AE610" s="359"/>
      <c r="AF610" s="359"/>
      <c r="AG610" s="359"/>
      <c r="AH610" s="359"/>
      <c r="AI610" s="359"/>
      <c r="AJ610" s="359"/>
      <c r="AK610" s="359"/>
      <c r="AL610" s="359"/>
      <c r="AM610" s="359"/>
      <c r="AN610" s="359"/>
      <c r="AO610" s="359"/>
      <c r="AP610" s="359"/>
      <c r="AQ610" s="359"/>
      <c r="AR610" s="359"/>
      <c r="AS610" s="359"/>
      <c r="AT610" s="359"/>
      <c r="AU610" s="301" t="s">
        <v>666</v>
      </c>
      <c r="AV610" s="301"/>
      <c r="AW610" s="301"/>
      <c r="AX610" s="301"/>
      <c r="AY610" s="301"/>
      <c r="AZ610" s="301"/>
      <c r="BA610" s="301"/>
      <c r="BB610" s="301"/>
      <c r="BC610" s="431" t="n">
        <v>1000</v>
      </c>
      <c r="BD610" s="431"/>
      <c r="BE610" s="431"/>
      <c r="BF610" s="431"/>
      <c r="BG610" s="431"/>
      <c r="BH610" s="431"/>
      <c r="BI610" s="431"/>
      <c r="BJ610" s="431"/>
      <c r="BK610" s="431"/>
      <c r="BL610" s="431"/>
      <c r="BM610" s="431"/>
      <c r="BN610" s="431"/>
      <c r="BO610" s="431"/>
      <c r="BP610" s="431"/>
      <c r="BQ610" s="431"/>
      <c r="BR610" s="431"/>
      <c r="BS610" s="361" t="n">
        <v>592.85204</v>
      </c>
      <c r="BT610" s="361"/>
      <c r="BU610" s="361"/>
      <c r="BV610" s="361"/>
      <c r="BW610" s="361"/>
      <c r="BX610" s="361"/>
      <c r="BY610" s="361"/>
      <c r="BZ610" s="361"/>
      <c r="CA610" s="361"/>
      <c r="CB610" s="361"/>
      <c r="CC610" s="361"/>
      <c r="CD610" s="361"/>
      <c r="CE610" s="361"/>
      <c r="CF610" s="361"/>
      <c r="CG610" s="361"/>
      <c r="CH610" s="361"/>
      <c r="CI610" s="361" t="n">
        <f aca="false">BC610*BS610</f>
        <v>592852.04</v>
      </c>
      <c r="CJ610" s="361"/>
      <c r="CK610" s="361"/>
      <c r="CL610" s="361"/>
      <c r="CM610" s="361"/>
      <c r="CN610" s="361"/>
      <c r="CO610" s="361"/>
      <c r="CP610" s="361"/>
      <c r="CQ610" s="361"/>
      <c r="CR610" s="361"/>
      <c r="CS610" s="361"/>
      <c r="CT610" s="361"/>
      <c r="CU610" s="361"/>
      <c r="CV610" s="361"/>
      <c r="CW610" s="361"/>
      <c r="CX610" s="361"/>
      <c r="CY610" s="361"/>
      <c r="CZ610" s="361"/>
    </row>
    <row r="611" customFormat="false" ht="15" hidden="false" customHeight="true" outlineLevel="0" collapsed="false">
      <c r="A611" s="358" t="s">
        <v>159</v>
      </c>
      <c r="B611" s="358"/>
      <c r="C611" s="358"/>
      <c r="D611" s="358"/>
      <c r="E611" s="358"/>
      <c r="F611" s="358"/>
      <c r="G611" s="358"/>
      <c r="H611" s="359" t="s">
        <v>672</v>
      </c>
      <c r="I611" s="359"/>
      <c r="J611" s="359"/>
      <c r="K611" s="359"/>
      <c r="L611" s="359"/>
      <c r="M611" s="359"/>
      <c r="N611" s="359"/>
      <c r="O611" s="359"/>
      <c r="P611" s="359"/>
      <c r="Q611" s="359"/>
      <c r="R611" s="359"/>
      <c r="S611" s="359"/>
      <c r="T611" s="359"/>
      <c r="U611" s="359"/>
      <c r="V611" s="359"/>
      <c r="W611" s="359"/>
      <c r="X611" s="359"/>
      <c r="Y611" s="359"/>
      <c r="Z611" s="359"/>
      <c r="AA611" s="359"/>
      <c r="AB611" s="359"/>
      <c r="AC611" s="359"/>
      <c r="AD611" s="359"/>
      <c r="AE611" s="359"/>
      <c r="AF611" s="359"/>
      <c r="AG611" s="359"/>
      <c r="AH611" s="359"/>
      <c r="AI611" s="359"/>
      <c r="AJ611" s="359"/>
      <c r="AK611" s="359"/>
      <c r="AL611" s="359"/>
      <c r="AM611" s="359"/>
      <c r="AN611" s="359"/>
      <c r="AO611" s="359"/>
      <c r="AP611" s="359"/>
      <c r="AQ611" s="359"/>
      <c r="AR611" s="359"/>
      <c r="AS611" s="359"/>
      <c r="AT611" s="359"/>
      <c r="AU611" s="301" t="s">
        <v>666</v>
      </c>
      <c r="AV611" s="301"/>
      <c r="AW611" s="301"/>
      <c r="AX611" s="301"/>
      <c r="AY611" s="301"/>
      <c r="AZ611" s="301"/>
      <c r="BA611" s="301"/>
      <c r="BB611" s="301"/>
      <c r="BC611" s="431" t="n">
        <v>1000</v>
      </c>
      <c r="BD611" s="431"/>
      <c r="BE611" s="431"/>
      <c r="BF611" s="431"/>
      <c r="BG611" s="431"/>
      <c r="BH611" s="431"/>
      <c r="BI611" s="431"/>
      <c r="BJ611" s="431"/>
      <c r="BK611" s="431"/>
      <c r="BL611" s="431"/>
      <c r="BM611" s="431"/>
      <c r="BN611" s="431"/>
      <c r="BO611" s="431"/>
      <c r="BP611" s="431"/>
      <c r="BQ611" s="431"/>
      <c r="BR611" s="431"/>
      <c r="BS611" s="361" t="n">
        <v>1000</v>
      </c>
      <c r="BT611" s="361"/>
      <c r="BU611" s="361"/>
      <c r="BV611" s="361"/>
      <c r="BW611" s="361"/>
      <c r="BX611" s="361"/>
      <c r="BY611" s="361"/>
      <c r="BZ611" s="361"/>
      <c r="CA611" s="361"/>
      <c r="CB611" s="361"/>
      <c r="CC611" s="361"/>
      <c r="CD611" s="361"/>
      <c r="CE611" s="361"/>
      <c r="CF611" s="361"/>
      <c r="CG611" s="361"/>
      <c r="CH611" s="361"/>
      <c r="CI611" s="361" t="n">
        <f aca="false">BC611*BS611</f>
        <v>1000000</v>
      </c>
      <c r="CJ611" s="361"/>
      <c r="CK611" s="361"/>
      <c r="CL611" s="361"/>
      <c r="CM611" s="361"/>
      <c r="CN611" s="361"/>
      <c r="CO611" s="361"/>
      <c r="CP611" s="361"/>
      <c r="CQ611" s="361"/>
      <c r="CR611" s="361"/>
      <c r="CS611" s="361"/>
      <c r="CT611" s="361"/>
      <c r="CU611" s="361"/>
      <c r="CV611" s="361"/>
      <c r="CW611" s="361"/>
      <c r="CX611" s="361"/>
      <c r="CY611" s="361"/>
      <c r="CZ611" s="361"/>
    </row>
    <row r="612" customFormat="false" ht="15" hidden="false" customHeight="true" outlineLevel="0" collapsed="false">
      <c r="A612" s="358" t="s">
        <v>160</v>
      </c>
      <c r="B612" s="358"/>
      <c r="C612" s="358"/>
      <c r="D612" s="358"/>
      <c r="E612" s="358"/>
      <c r="F612" s="358"/>
      <c r="G612" s="358"/>
      <c r="H612" s="359" t="s">
        <v>673</v>
      </c>
      <c r="I612" s="359"/>
      <c r="J612" s="359"/>
      <c r="K612" s="359"/>
      <c r="L612" s="359"/>
      <c r="M612" s="359"/>
      <c r="N612" s="359"/>
      <c r="O612" s="359"/>
      <c r="P612" s="359"/>
      <c r="Q612" s="359"/>
      <c r="R612" s="359"/>
      <c r="S612" s="359"/>
      <c r="T612" s="359"/>
      <c r="U612" s="359"/>
      <c r="V612" s="359"/>
      <c r="W612" s="359"/>
      <c r="X612" s="359"/>
      <c r="Y612" s="359"/>
      <c r="Z612" s="359"/>
      <c r="AA612" s="359"/>
      <c r="AB612" s="359"/>
      <c r="AC612" s="359"/>
      <c r="AD612" s="359"/>
      <c r="AE612" s="359"/>
      <c r="AF612" s="359"/>
      <c r="AG612" s="359"/>
      <c r="AH612" s="359"/>
      <c r="AI612" s="359"/>
      <c r="AJ612" s="359"/>
      <c r="AK612" s="359"/>
      <c r="AL612" s="359"/>
      <c r="AM612" s="359"/>
      <c r="AN612" s="359"/>
      <c r="AO612" s="359"/>
      <c r="AP612" s="359"/>
      <c r="AQ612" s="359"/>
      <c r="AR612" s="359"/>
      <c r="AS612" s="359"/>
      <c r="AT612" s="359"/>
      <c r="AU612" s="301" t="s">
        <v>666</v>
      </c>
      <c r="AV612" s="301"/>
      <c r="AW612" s="301"/>
      <c r="AX612" s="301"/>
      <c r="AY612" s="301"/>
      <c r="AZ612" s="301"/>
      <c r="BA612" s="301"/>
      <c r="BB612" s="301"/>
      <c r="BC612" s="431" t="n">
        <v>800</v>
      </c>
      <c r="BD612" s="431"/>
      <c r="BE612" s="431"/>
      <c r="BF612" s="431"/>
      <c r="BG612" s="431"/>
      <c r="BH612" s="431"/>
      <c r="BI612" s="431"/>
      <c r="BJ612" s="431"/>
      <c r="BK612" s="431"/>
      <c r="BL612" s="431"/>
      <c r="BM612" s="431"/>
      <c r="BN612" s="431"/>
      <c r="BO612" s="431"/>
      <c r="BP612" s="431"/>
      <c r="BQ612" s="431"/>
      <c r="BR612" s="431"/>
      <c r="BS612" s="361" t="n">
        <v>625</v>
      </c>
      <c r="BT612" s="361"/>
      <c r="BU612" s="361"/>
      <c r="BV612" s="361"/>
      <c r="BW612" s="361"/>
      <c r="BX612" s="361"/>
      <c r="BY612" s="361"/>
      <c r="BZ612" s="361"/>
      <c r="CA612" s="361"/>
      <c r="CB612" s="361"/>
      <c r="CC612" s="361"/>
      <c r="CD612" s="361"/>
      <c r="CE612" s="361"/>
      <c r="CF612" s="361"/>
      <c r="CG612" s="361"/>
      <c r="CH612" s="361"/>
      <c r="CI612" s="361" t="n">
        <f aca="false">BC612*BS612</f>
        <v>500000</v>
      </c>
      <c r="CJ612" s="361"/>
      <c r="CK612" s="361"/>
      <c r="CL612" s="361"/>
      <c r="CM612" s="361"/>
      <c r="CN612" s="361"/>
      <c r="CO612" s="361"/>
      <c r="CP612" s="361"/>
      <c r="CQ612" s="361"/>
      <c r="CR612" s="361"/>
      <c r="CS612" s="361"/>
      <c r="CT612" s="361"/>
      <c r="CU612" s="361"/>
      <c r="CV612" s="361"/>
      <c r="CW612" s="361"/>
      <c r="CX612" s="361"/>
      <c r="CY612" s="361"/>
      <c r="CZ612" s="361"/>
    </row>
    <row r="613" customFormat="false" ht="15" hidden="false" customHeight="true" outlineLevel="0" collapsed="false">
      <c r="A613" s="358" t="s">
        <v>604</v>
      </c>
      <c r="B613" s="358"/>
      <c r="C613" s="358"/>
      <c r="D613" s="358"/>
      <c r="E613" s="358"/>
      <c r="F613" s="358"/>
      <c r="G613" s="358"/>
      <c r="H613" s="359" t="s">
        <v>674</v>
      </c>
      <c r="I613" s="359"/>
      <c r="J613" s="359"/>
      <c r="K613" s="359"/>
      <c r="L613" s="359"/>
      <c r="M613" s="359"/>
      <c r="N613" s="359"/>
      <c r="O613" s="359"/>
      <c r="P613" s="359"/>
      <c r="Q613" s="359"/>
      <c r="R613" s="359"/>
      <c r="S613" s="359"/>
      <c r="T613" s="359"/>
      <c r="U613" s="359"/>
      <c r="V613" s="359"/>
      <c r="W613" s="359"/>
      <c r="X613" s="359"/>
      <c r="Y613" s="359"/>
      <c r="Z613" s="359"/>
      <c r="AA613" s="359"/>
      <c r="AB613" s="359"/>
      <c r="AC613" s="359"/>
      <c r="AD613" s="359"/>
      <c r="AE613" s="359"/>
      <c r="AF613" s="359"/>
      <c r="AG613" s="359"/>
      <c r="AH613" s="359"/>
      <c r="AI613" s="359"/>
      <c r="AJ613" s="359"/>
      <c r="AK613" s="359"/>
      <c r="AL613" s="359"/>
      <c r="AM613" s="359"/>
      <c r="AN613" s="359"/>
      <c r="AO613" s="359"/>
      <c r="AP613" s="359"/>
      <c r="AQ613" s="359"/>
      <c r="AR613" s="359"/>
      <c r="AS613" s="359"/>
      <c r="AT613" s="359"/>
      <c r="AU613" s="301" t="s">
        <v>666</v>
      </c>
      <c r="AV613" s="301"/>
      <c r="AW613" s="301"/>
      <c r="AX613" s="301"/>
      <c r="AY613" s="301"/>
      <c r="AZ613" s="301"/>
      <c r="BA613" s="301"/>
      <c r="BB613" s="301"/>
      <c r="BC613" s="431" t="n">
        <v>30</v>
      </c>
      <c r="BD613" s="431"/>
      <c r="BE613" s="431"/>
      <c r="BF613" s="431"/>
      <c r="BG613" s="431"/>
      <c r="BH613" s="431"/>
      <c r="BI613" s="431"/>
      <c r="BJ613" s="431"/>
      <c r="BK613" s="431"/>
      <c r="BL613" s="431"/>
      <c r="BM613" s="431"/>
      <c r="BN613" s="431"/>
      <c r="BO613" s="431"/>
      <c r="BP613" s="431"/>
      <c r="BQ613" s="431"/>
      <c r="BR613" s="431"/>
      <c r="BS613" s="361" t="n">
        <v>2000</v>
      </c>
      <c r="BT613" s="361"/>
      <c r="BU613" s="361"/>
      <c r="BV613" s="361"/>
      <c r="BW613" s="361"/>
      <c r="BX613" s="361"/>
      <c r="BY613" s="361"/>
      <c r="BZ613" s="361"/>
      <c r="CA613" s="361"/>
      <c r="CB613" s="361"/>
      <c r="CC613" s="361"/>
      <c r="CD613" s="361"/>
      <c r="CE613" s="361"/>
      <c r="CF613" s="361"/>
      <c r="CG613" s="361"/>
      <c r="CH613" s="361"/>
      <c r="CI613" s="361" t="n">
        <f aca="false">BC613*BS613</f>
        <v>60000</v>
      </c>
      <c r="CJ613" s="361"/>
      <c r="CK613" s="361"/>
      <c r="CL613" s="361"/>
      <c r="CM613" s="361"/>
      <c r="CN613" s="361"/>
      <c r="CO613" s="361"/>
      <c r="CP613" s="361"/>
      <c r="CQ613" s="361"/>
      <c r="CR613" s="361"/>
      <c r="CS613" s="361"/>
      <c r="CT613" s="361"/>
      <c r="CU613" s="361"/>
      <c r="CV613" s="361"/>
      <c r="CW613" s="361"/>
      <c r="CX613" s="361"/>
      <c r="CY613" s="361"/>
      <c r="CZ613" s="361"/>
    </row>
    <row r="614" customFormat="false" ht="15" hidden="false" customHeight="true" outlineLevel="0" collapsed="false">
      <c r="A614" s="358" t="s">
        <v>606</v>
      </c>
      <c r="B614" s="358"/>
      <c r="C614" s="358"/>
      <c r="D614" s="358"/>
      <c r="E614" s="358"/>
      <c r="F614" s="358"/>
      <c r="G614" s="358"/>
      <c r="H614" s="359" t="s">
        <v>675</v>
      </c>
      <c r="I614" s="359"/>
      <c r="J614" s="359"/>
      <c r="K614" s="359"/>
      <c r="L614" s="359"/>
      <c r="M614" s="359"/>
      <c r="N614" s="359"/>
      <c r="O614" s="359"/>
      <c r="P614" s="359"/>
      <c r="Q614" s="359"/>
      <c r="R614" s="359"/>
      <c r="S614" s="359"/>
      <c r="T614" s="359"/>
      <c r="U614" s="359"/>
      <c r="V614" s="359"/>
      <c r="W614" s="359"/>
      <c r="X614" s="359"/>
      <c r="Y614" s="359"/>
      <c r="Z614" s="359"/>
      <c r="AA614" s="359"/>
      <c r="AB614" s="359"/>
      <c r="AC614" s="359"/>
      <c r="AD614" s="359"/>
      <c r="AE614" s="359"/>
      <c r="AF614" s="359"/>
      <c r="AG614" s="359"/>
      <c r="AH614" s="359"/>
      <c r="AI614" s="359"/>
      <c r="AJ614" s="359"/>
      <c r="AK614" s="359"/>
      <c r="AL614" s="359"/>
      <c r="AM614" s="359"/>
      <c r="AN614" s="359"/>
      <c r="AO614" s="359"/>
      <c r="AP614" s="359"/>
      <c r="AQ614" s="359"/>
      <c r="AR614" s="359"/>
      <c r="AS614" s="359"/>
      <c r="AT614" s="359"/>
      <c r="AU614" s="301" t="s">
        <v>666</v>
      </c>
      <c r="AV614" s="301"/>
      <c r="AW614" s="301"/>
      <c r="AX614" s="301"/>
      <c r="AY614" s="301"/>
      <c r="AZ614" s="301"/>
      <c r="BA614" s="301"/>
      <c r="BB614" s="301"/>
      <c r="BC614" s="431" t="n">
        <v>15300</v>
      </c>
      <c r="BD614" s="431"/>
      <c r="BE614" s="431"/>
      <c r="BF614" s="431"/>
      <c r="BG614" s="431"/>
      <c r="BH614" s="431"/>
      <c r="BI614" s="431"/>
      <c r="BJ614" s="431"/>
      <c r="BK614" s="431"/>
      <c r="BL614" s="431"/>
      <c r="BM614" s="431"/>
      <c r="BN614" s="431"/>
      <c r="BO614" s="431"/>
      <c r="BP614" s="431"/>
      <c r="BQ614" s="431"/>
      <c r="BR614" s="431"/>
      <c r="BS614" s="361" t="n">
        <v>529</v>
      </c>
      <c r="BT614" s="361"/>
      <c r="BU614" s="361"/>
      <c r="BV614" s="361"/>
      <c r="BW614" s="361"/>
      <c r="BX614" s="361"/>
      <c r="BY614" s="361"/>
      <c r="BZ614" s="361"/>
      <c r="CA614" s="361"/>
      <c r="CB614" s="361"/>
      <c r="CC614" s="361"/>
      <c r="CD614" s="361"/>
      <c r="CE614" s="361"/>
      <c r="CF614" s="361"/>
      <c r="CG614" s="361"/>
      <c r="CH614" s="361"/>
      <c r="CI614" s="361" t="n">
        <f aca="false">BC614*BS614</f>
        <v>8093700</v>
      </c>
      <c r="CJ614" s="361"/>
      <c r="CK614" s="361"/>
      <c r="CL614" s="361"/>
      <c r="CM614" s="361"/>
      <c r="CN614" s="361"/>
      <c r="CO614" s="361"/>
      <c r="CP614" s="361"/>
      <c r="CQ614" s="361"/>
      <c r="CR614" s="361"/>
      <c r="CS614" s="361"/>
      <c r="CT614" s="361"/>
      <c r="CU614" s="361"/>
      <c r="CV614" s="361"/>
      <c r="CW614" s="361"/>
      <c r="CX614" s="361"/>
      <c r="CY614" s="361"/>
      <c r="CZ614" s="361"/>
    </row>
    <row r="615" customFormat="false" ht="15" hidden="false" customHeight="true" outlineLevel="0" collapsed="false">
      <c r="A615" s="358" t="s">
        <v>608</v>
      </c>
      <c r="B615" s="358"/>
      <c r="C615" s="358"/>
      <c r="D615" s="358"/>
      <c r="E615" s="358"/>
      <c r="F615" s="358"/>
      <c r="G615" s="358"/>
      <c r="H615" s="359" t="s">
        <v>676</v>
      </c>
      <c r="I615" s="359"/>
      <c r="J615" s="359"/>
      <c r="K615" s="359"/>
      <c r="L615" s="359"/>
      <c r="M615" s="359"/>
      <c r="N615" s="359"/>
      <c r="O615" s="359"/>
      <c r="P615" s="359"/>
      <c r="Q615" s="359"/>
      <c r="R615" s="359"/>
      <c r="S615" s="359"/>
      <c r="T615" s="359"/>
      <c r="U615" s="359"/>
      <c r="V615" s="359"/>
      <c r="W615" s="359"/>
      <c r="X615" s="359"/>
      <c r="Y615" s="359"/>
      <c r="Z615" s="359"/>
      <c r="AA615" s="359"/>
      <c r="AB615" s="359"/>
      <c r="AC615" s="359"/>
      <c r="AD615" s="359"/>
      <c r="AE615" s="359"/>
      <c r="AF615" s="359"/>
      <c r="AG615" s="359"/>
      <c r="AH615" s="359"/>
      <c r="AI615" s="359"/>
      <c r="AJ615" s="359"/>
      <c r="AK615" s="359"/>
      <c r="AL615" s="359"/>
      <c r="AM615" s="359"/>
      <c r="AN615" s="359"/>
      <c r="AO615" s="359"/>
      <c r="AP615" s="359"/>
      <c r="AQ615" s="359"/>
      <c r="AR615" s="359"/>
      <c r="AS615" s="359"/>
      <c r="AT615" s="359"/>
      <c r="AU615" s="301" t="s">
        <v>666</v>
      </c>
      <c r="AV615" s="301"/>
      <c r="AW615" s="301"/>
      <c r="AX615" s="301"/>
      <c r="AY615" s="301"/>
      <c r="AZ615" s="301"/>
      <c r="BA615" s="301"/>
      <c r="BB615" s="301"/>
      <c r="BC615" s="431" t="n">
        <v>200</v>
      </c>
      <c r="BD615" s="431"/>
      <c r="BE615" s="431"/>
      <c r="BF615" s="431"/>
      <c r="BG615" s="431"/>
      <c r="BH615" s="431"/>
      <c r="BI615" s="431"/>
      <c r="BJ615" s="431"/>
      <c r="BK615" s="431"/>
      <c r="BL615" s="431"/>
      <c r="BM615" s="431"/>
      <c r="BN615" s="431"/>
      <c r="BO615" s="431"/>
      <c r="BP615" s="431"/>
      <c r="BQ615" s="431"/>
      <c r="BR615" s="431"/>
      <c r="BS615" s="361" t="n">
        <v>500</v>
      </c>
      <c r="BT615" s="361"/>
      <c r="BU615" s="361"/>
      <c r="BV615" s="361"/>
      <c r="BW615" s="361"/>
      <c r="BX615" s="361"/>
      <c r="BY615" s="361"/>
      <c r="BZ615" s="361"/>
      <c r="CA615" s="361"/>
      <c r="CB615" s="361"/>
      <c r="CC615" s="361"/>
      <c r="CD615" s="361"/>
      <c r="CE615" s="361"/>
      <c r="CF615" s="361"/>
      <c r="CG615" s="361"/>
      <c r="CH615" s="361"/>
      <c r="CI615" s="361" t="n">
        <f aca="false">BC615*BS615</f>
        <v>100000</v>
      </c>
      <c r="CJ615" s="361"/>
      <c r="CK615" s="361"/>
      <c r="CL615" s="361"/>
      <c r="CM615" s="361"/>
      <c r="CN615" s="361"/>
      <c r="CO615" s="361"/>
      <c r="CP615" s="361"/>
      <c r="CQ615" s="361"/>
      <c r="CR615" s="361"/>
      <c r="CS615" s="361"/>
      <c r="CT615" s="361"/>
      <c r="CU615" s="361"/>
      <c r="CV615" s="361"/>
      <c r="CW615" s="361"/>
      <c r="CX615" s="361"/>
      <c r="CY615" s="361"/>
      <c r="CZ615" s="361"/>
    </row>
    <row r="616" customFormat="false" ht="15" hidden="false" customHeight="true" outlineLevel="0" collapsed="false">
      <c r="A616" s="358" t="s">
        <v>610</v>
      </c>
      <c r="B616" s="358"/>
      <c r="C616" s="358"/>
      <c r="D616" s="358"/>
      <c r="E616" s="358"/>
      <c r="F616" s="358"/>
      <c r="G616" s="358"/>
      <c r="H616" s="359" t="s">
        <v>677</v>
      </c>
      <c r="I616" s="359"/>
      <c r="J616" s="359"/>
      <c r="K616" s="359"/>
      <c r="L616" s="359"/>
      <c r="M616" s="359"/>
      <c r="N616" s="359"/>
      <c r="O616" s="359"/>
      <c r="P616" s="359"/>
      <c r="Q616" s="359"/>
      <c r="R616" s="359"/>
      <c r="S616" s="359"/>
      <c r="T616" s="359"/>
      <c r="U616" s="359"/>
      <c r="V616" s="359"/>
      <c r="W616" s="359"/>
      <c r="X616" s="359"/>
      <c r="Y616" s="359"/>
      <c r="Z616" s="359"/>
      <c r="AA616" s="359"/>
      <c r="AB616" s="359"/>
      <c r="AC616" s="359"/>
      <c r="AD616" s="359"/>
      <c r="AE616" s="359"/>
      <c r="AF616" s="359"/>
      <c r="AG616" s="359"/>
      <c r="AH616" s="359"/>
      <c r="AI616" s="359"/>
      <c r="AJ616" s="359"/>
      <c r="AK616" s="359"/>
      <c r="AL616" s="359"/>
      <c r="AM616" s="359"/>
      <c r="AN616" s="359"/>
      <c r="AO616" s="359"/>
      <c r="AP616" s="359"/>
      <c r="AQ616" s="359"/>
      <c r="AR616" s="359"/>
      <c r="AS616" s="359"/>
      <c r="AT616" s="359"/>
      <c r="AU616" s="301" t="s">
        <v>666</v>
      </c>
      <c r="AV616" s="301"/>
      <c r="AW616" s="301"/>
      <c r="AX616" s="301"/>
      <c r="AY616" s="301"/>
      <c r="AZ616" s="301"/>
      <c r="BA616" s="301"/>
      <c r="BB616" s="301"/>
      <c r="BC616" s="431" t="n">
        <v>150</v>
      </c>
      <c r="BD616" s="431"/>
      <c r="BE616" s="431"/>
      <c r="BF616" s="431"/>
      <c r="BG616" s="431"/>
      <c r="BH616" s="431"/>
      <c r="BI616" s="431"/>
      <c r="BJ616" s="431"/>
      <c r="BK616" s="431"/>
      <c r="BL616" s="431"/>
      <c r="BM616" s="431"/>
      <c r="BN616" s="431"/>
      <c r="BO616" s="431"/>
      <c r="BP616" s="431"/>
      <c r="BQ616" s="431"/>
      <c r="BR616" s="431"/>
      <c r="BS616" s="361" t="n">
        <v>650</v>
      </c>
      <c r="BT616" s="361"/>
      <c r="BU616" s="361"/>
      <c r="BV616" s="361"/>
      <c r="BW616" s="361"/>
      <c r="BX616" s="361"/>
      <c r="BY616" s="361"/>
      <c r="BZ616" s="361"/>
      <c r="CA616" s="361"/>
      <c r="CB616" s="361"/>
      <c r="CC616" s="361"/>
      <c r="CD616" s="361"/>
      <c r="CE616" s="361"/>
      <c r="CF616" s="361"/>
      <c r="CG616" s="361"/>
      <c r="CH616" s="361"/>
      <c r="CI616" s="361" t="n">
        <f aca="false">BC616*BS616</f>
        <v>97500</v>
      </c>
      <c r="CJ616" s="361"/>
      <c r="CK616" s="361"/>
      <c r="CL616" s="361"/>
      <c r="CM616" s="361"/>
      <c r="CN616" s="361"/>
      <c r="CO616" s="361"/>
      <c r="CP616" s="361"/>
      <c r="CQ616" s="361"/>
      <c r="CR616" s="361"/>
      <c r="CS616" s="361"/>
      <c r="CT616" s="361"/>
      <c r="CU616" s="361"/>
      <c r="CV616" s="361"/>
      <c r="CW616" s="361"/>
      <c r="CX616" s="361"/>
      <c r="CY616" s="361"/>
      <c r="CZ616" s="361"/>
    </row>
    <row r="617" customFormat="false" ht="15" hidden="false" customHeight="true" outlineLevel="0" collapsed="false">
      <c r="A617" s="373" t="s">
        <v>516</v>
      </c>
      <c r="B617" s="373"/>
      <c r="C617" s="373"/>
      <c r="D617" s="373"/>
      <c r="E617" s="373"/>
      <c r="F617" s="373"/>
      <c r="G617" s="373"/>
      <c r="H617" s="373"/>
      <c r="I617" s="373"/>
      <c r="J617" s="373"/>
      <c r="K617" s="373"/>
      <c r="L617" s="373"/>
      <c r="M617" s="373"/>
      <c r="N617" s="373"/>
      <c r="O617" s="373"/>
      <c r="P617" s="373"/>
      <c r="Q617" s="373"/>
      <c r="R617" s="373"/>
      <c r="S617" s="373"/>
      <c r="T617" s="373"/>
      <c r="U617" s="373"/>
      <c r="V617" s="373"/>
      <c r="W617" s="373"/>
      <c r="X617" s="373"/>
      <c r="Y617" s="373"/>
      <c r="Z617" s="373"/>
      <c r="AA617" s="373"/>
      <c r="AB617" s="373"/>
      <c r="AC617" s="373"/>
      <c r="AD617" s="373"/>
      <c r="AE617" s="373"/>
      <c r="AF617" s="373"/>
      <c r="AG617" s="373"/>
      <c r="AH617" s="373"/>
      <c r="AI617" s="373"/>
      <c r="AJ617" s="373"/>
      <c r="AK617" s="373"/>
      <c r="AL617" s="373"/>
      <c r="AM617" s="373"/>
      <c r="AN617" s="373"/>
      <c r="AO617" s="373"/>
      <c r="AP617" s="373"/>
      <c r="AQ617" s="373"/>
      <c r="AR617" s="373"/>
      <c r="AS617" s="373"/>
      <c r="AT617" s="373"/>
      <c r="AU617" s="373"/>
      <c r="AV617" s="373"/>
      <c r="AW617" s="373"/>
      <c r="AX617" s="373"/>
      <c r="AY617" s="373"/>
      <c r="AZ617" s="373"/>
      <c r="BA617" s="373"/>
      <c r="BB617" s="373"/>
      <c r="BC617" s="366" t="s">
        <v>164</v>
      </c>
      <c r="BD617" s="366"/>
      <c r="BE617" s="366"/>
      <c r="BF617" s="366"/>
      <c r="BG617" s="366"/>
      <c r="BH617" s="366"/>
      <c r="BI617" s="366"/>
      <c r="BJ617" s="366"/>
      <c r="BK617" s="366"/>
      <c r="BL617" s="366"/>
      <c r="BM617" s="366"/>
      <c r="BN617" s="366"/>
      <c r="BO617" s="366"/>
      <c r="BP617" s="366"/>
      <c r="BQ617" s="366"/>
      <c r="BR617" s="366"/>
      <c r="BS617" s="366" t="s">
        <v>164</v>
      </c>
      <c r="BT617" s="366"/>
      <c r="BU617" s="366"/>
      <c r="BV617" s="366"/>
      <c r="BW617" s="366"/>
      <c r="BX617" s="366"/>
      <c r="BY617" s="366"/>
      <c r="BZ617" s="366"/>
      <c r="CA617" s="366"/>
      <c r="CB617" s="366"/>
      <c r="CC617" s="366"/>
      <c r="CD617" s="366"/>
      <c r="CE617" s="366"/>
      <c r="CF617" s="366"/>
      <c r="CG617" s="366"/>
      <c r="CH617" s="366"/>
      <c r="CI617" s="366" t="n">
        <f aca="false">SUM(CI606:CZ616)</f>
        <v>16410459.16</v>
      </c>
      <c r="CJ617" s="366"/>
      <c r="CK617" s="366"/>
      <c r="CL617" s="366"/>
      <c r="CM617" s="366"/>
      <c r="CN617" s="366"/>
      <c r="CO617" s="366"/>
      <c r="CP617" s="366"/>
      <c r="CQ617" s="366"/>
      <c r="CR617" s="366"/>
      <c r="CS617" s="366"/>
      <c r="CT617" s="366"/>
      <c r="CU617" s="366"/>
      <c r="CV617" s="366"/>
      <c r="CW617" s="366"/>
      <c r="CX617" s="366"/>
      <c r="CY617" s="366"/>
      <c r="CZ617" s="366"/>
    </row>
    <row r="618" customFormat="false" ht="15" hidden="false" customHeight="false" outlineLevel="0" collapsed="false">
      <c r="A618" s="371"/>
      <c r="B618" s="371"/>
      <c r="C618" s="371"/>
      <c r="D618" s="371"/>
      <c r="E618" s="371"/>
      <c r="F618" s="371"/>
      <c r="G618" s="371"/>
      <c r="H618" s="371"/>
      <c r="I618" s="371"/>
      <c r="J618" s="371"/>
      <c r="K618" s="371"/>
      <c r="L618" s="371"/>
      <c r="M618" s="371"/>
      <c r="N618" s="371"/>
      <c r="O618" s="371"/>
      <c r="P618" s="371"/>
      <c r="Q618" s="371"/>
      <c r="R618" s="371"/>
      <c r="S618" s="371"/>
      <c r="T618" s="371"/>
      <c r="U618" s="371"/>
      <c r="V618" s="371"/>
      <c r="W618" s="371"/>
      <c r="X618" s="371"/>
      <c r="Y618" s="371"/>
      <c r="Z618" s="371"/>
      <c r="AA618" s="371"/>
      <c r="AB618" s="371"/>
      <c r="AC618" s="371"/>
      <c r="AD618" s="371"/>
      <c r="AE618" s="371"/>
      <c r="AF618" s="371"/>
      <c r="AG618" s="371"/>
      <c r="AH618" s="371"/>
      <c r="AI618" s="371"/>
      <c r="AJ618" s="371"/>
      <c r="AK618" s="371"/>
      <c r="AL618" s="371"/>
      <c r="AM618" s="371"/>
      <c r="AN618" s="371"/>
      <c r="AO618" s="371"/>
      <c r="AP618" s="371"/>
      <c r="AQ618" s="371"/>
      <c r="AR618" s="371"/>
      <c r="AS618" s="371"/>
      <c r="AT618" s="371"/>
      <c r="AU618" s="371"/>
      <c r="AV618" s="371"/>
      <c r="AW618" s="371"/>
      <c r="AX618" s="371"/>
      <c r="AY618" s="371"/>
      <c r="AZ618" s="371"/>
      <c r="BA618" s="371"/>
      <c r="BB618" s="371"/>
      <c r="BC618" s="371"/>
      <c r="BD618" s="371"/>
      <c r="BE618" s="371"/>
      <c r="BF618" s="371"/>
      <c r="BG618" s="430" t="n">
        <v>2027</v>
      </c>
      <c r="BH618" s="430"/>
      <c r="BI618" s="430"/>
      <c r="BJ618" s="430"/>
      <c r="BK618" s="430"/>
      <c r="BL618" s="430"/>
      <c r="BM618" s="430"/>
      <c r="BN618" s="430"/>
      <c r="BO618" s="430"/>
      <c r="BP618" s="430"/>
      <c r="BQ618" s="430"/>
      <c r="BR618" s="371"/>
      <c r="BS618" s="371"/>
      <c r="BT618" s="371"/>
      <c r="BU618" s="371"/>
      <c r="BV618" s="371"/>
      <c r="BW618" s="371"/>
      <c r="BX618" s="371"/>
      <c r="BY618" s="371"/>
      <c r="BZ618" s="371"/>
      <c r="CA618" s="371"/>
      <c r="CB618" s="371"/>
      <c r="CC618" s="371"/>
      <c r="CD618" s="371"/>
      <c r="CE618" s="371"/>
      <c r="CF618" s="371"/>
      <c r="CG618" s="371"/>
      <c r="CH618" s="371"/>
      <c r="CI618" s="371"/>
      <c r="CJ618" s="371"/>
      <c r="CK618" s="371"/>
      <c r="CL618" s="371"/>
      <c r="CM618" s="371"/>
      <c r="CN618" s="371"/>
      <c r="CO618" s="371"/>
      <c r="CP618" s="371"/>
      <c r="CQ618" s="371"/>
      <c r="CR618" s="371"/>
      <c r="CS618" s="371"/>
      <c r="CT618" s="371"/>
      <c r="CU618" s="371"/>
      <c r="CV618" s="371"/>
      <c r="CW618" s="371"/>
      <c r="CX618" s="371"/>
      <c r="CY618" s="371"/>
      <c r="CZ618" s="371"/>
    </row>
    <row r="619" customFormat="false" ht="40.5" hidden="false" customHeight="true" outlineLevel="0" collapsed="false">
      <c r="A619" s="301" t="s">
        <v>387</v>
      </c>
      <c r="B619" s="301"/>
      <c r="C619" s="301"/>
      <c r="D619" s="301"/>
      <c r="E619" s="301"/>
      <c r="F619" s="301"/>
      <c r="G619" s="301"/>
      <c r="H619" s="301" t="s">
        <v>38</v>
      </c>
      <c r="I619" s="301"/>
      <c r="J619" s="301"/>
      <c r="K619" s="301"/>
      <c r="L619" s="301"/>
      <c r="M619" s="301"/>
      <c r="N619" s="301"/>
      <c r="O619" s="301"/>
      <c r="P619" s="301"/>
      <c r="Q619" s="301"/>
      <c r="R619" s="301"/>
      <c r="S619" s="301"/>
      <c r="T619" s="301"/>
      <c r="U619" s="301"/>
      <c r="V619" s="301"/>
      <c r="W619" s="301"/>
      <c r="X619" s="301"/>
      <c r="Y619" s="301"/>
      <c r="Z619" s="301"/>
      <c r="AA619" s="301"/>
      <c r="AB619" s="301"/>
      <c r="AC619" s="301"/>
      <c r="AD619" s="301"/>
      <c r="AE619" s="301"/>
      <c r="AF619" s="301"/>
      <c r="AG619" s="301"/>
      <c r="AH619" s="301"/>
      <c r="AI619" s="301"/>
      <c r="AJ619" s="301"/>
      <c r="AK619" s="301"/>
      <c r="AL619" s="301"/>
      <c r="AM619" s="301"/>
      <c r="AN619" s="301"/>
      <c r="AO619" s="301"/>
      <c r="AP619" s="301"/>
      <c r="AQ619" s="301"/>
      <c r="AR619" s="301"/>
      <c r="AS619" s="301"/>
      <c r="AT619" s="301"/>
      <c r="AU619" s="301" t="s">
        <v>283</v>
      </c>
      <c r="AV619" s="301"/>
      <c r="AW619" s="301"/>
      <c r="AX619" s="301"/>
      <c r="AY619" s="301"/>
      <c r="AZ619" s="301"/>
      <c r="BA619" s="301"/>
      <c r="BB619" s="301"/>
      <c r="BC619" s="301" t="s">
        <v>654</v>
      </c>
      <c r="BD619" s="301"/>
      <c r="BE619" s="301"/>
      <c r="BF619" s="301"/>
      <c r="BG619" s="301"/>
      <c r="BH619" s="301"/>
      <c r="BI619" s="301"/>
      <c r="BJ619" s="301"/>
      <c r="BK619" s="301"/>
      <c r="BL619" s="301"/>
      <c r="BM619" s="301"/>
      <c r="BN619" s="301"/>
      <c r="BO619" s="301"/>
      <c r="BP619" s="301"/>
      <c r="BQ619" s="301"/>
      <c r="BR619" s="301"/>
      <c r="BS619" s="301" t="s">
        <v>553</v>
      </c>
      <c r="BT619" s="301"/>
      <c r="BU619" s="301"/>
      <c r="BV619" s="301"/>
      <c r="BW619" s="301"/>
      <c r="BX619" s="301"/>
      <c r="BY619" s="301"/>
      <c r="BZ619" s="301"/>
      <c r="CA619" s="301"/>
      <c r="CB619" s="301"/>
      <c r="CC619" s="301"/>
      <c r="CD619" s="301"/>
      <c r="CE619" s="301"/>
      <c r="CF619" s="301"/>
      <c r="CG619" s="301"/>
      <c r="CH619" s="301"/>
      <c r="CI619" s="301" t="s">
        <v>655</v>
      </c>
      <c r="CJ619" s="301"/>
      <c r="CK619" s="301"/>
      <c r="CL619" s="301"/>
      <c r="CM619" s="301"/>
      <c r="CN619" s="301"/>
      <c r="CO619" s="301"/>
      <c r="CP619" s="301"/>
      <c r="CQ619" s="301"/>
      <c r="CR619" s="301"/>
      <c r="CS619" s="301"/>
      <c r="CT619" s="301"/>
      <c r="CU619" s="301"/>
      <c r="CV619" s="301"/>
      <c r="CW619" s="301"/>
      <c r="CX619" s="301"/>
      <c r="CY619" s="301"/>
      <c r="CZ619" s="301"/>
    </row>
    <row r="620" customFormat="false" ht="15" hidden="false" customHeight="false" outlineLevel="0" collapsed="false">
      <c r="A620" s="354" t="n">
        <v>1</v>
      </c>
      <c r="B620" s="354"/>
      <c r="C620" s="354"/>
      <c r="D620" s="354"/>
      <c r="E620" s="354"/>
      <c r="F620" s="354"/>
      <c r="G620" s="354"/>
      <c r="H620" s="354" t="n">
        <v>2</v>
      </c>
      <c r="I620" s="354"/>
      <c r="J620" s="354"/>
      <c r="K620" s="354"/>
      <c r="L620" s="354"/>
      <c r="M620" s="354"/>
      <c r="N620" s="354"/>
      <c r="O620" s="354"/>
      <c r="P620" s="354"/>
      <c r="Q620" s="354"/>
      <c r="R620" s="354"/>
      <c r="S620" s="354"/>
      <c r="T620" s="354"/>
      <c r="U620" s="354"/>
      <c r="V620" s="354"/>
      <c r="W620" s="354"/>
      <c r="X620" s="354"/>
      <c r="Y620" s="354"/>
      <c r="Z620" s="354"/>
      <c r="AA620" s="354"/>
      <c r="AB620" s="354"/>
      <c r="AC620" s="354"/>
      <c r="AD620" s="354"/>
      <c r="AE620" s="354"/>
      <c r="AF620" s="354"/>
      <c r="AG620" s="354"/>
      <c r="AH620" s="354"/>
      <c r="AI620" s="354"/>
      <c r="AJ620" s="354"/>
      <c r="AK620" s="354"/>
      <c r="AL620" s="354"/>
      <c r="AM620" s="354"/>
      <c r="AN620" s="354"/>
      <c r="AO620" s="354"/>
      <c r="AP620" s="354"/>
      <c r="AQ620" s="354"/>
      <c r="AR620" s="354"/>
      <c r="AS620" s="354"/>
      <c r="AT620" s="354"/>
      <c r="AU620" s="354" t="n">
        <v>3</v>
      </c>
      <c r="AV620" s="354"/>
      <c r="AW620" s="354"/>
      <c r="AX620" s="354"/>
      <c r="AY620" s="354"/>
      <c r="AZ620" s="354"/>
      <c r="BA620" s="354"/>
      <c r="BB620" s="354"/>
      <c r="BC620" s="354" t="n">
        <v>4</v>
      </c>
      <c r="BD620" s="354"/>
      <c r="BE620" s="354"/>
      <c r="BF620" s="354"/>
      <c r="BG620" s="354"/>
      <c r="BH620" s="354"/>
      <c r="BI620" s="354"/>
      <c r="BJ620" s="354"/>
      <c r="BK620" s="354"/>
      <c r="BL620" s="354"/>
      <c r="BM620" s="354"/>
      <c r="BN620" s="354"/>
      <c r="BO620" s="354"/>
      <c r="BP620" s="354"/>
      <c r="BQ620" s="354"/>
      <c r="BR620" s="354"/>
      <c r="BS620" s="354" t="n">
        <v>5</v>
      </c>
      <c r="BT620" s="354"/>
      <c r="BU620" s="354"/>
      <c r="BV620" s="354"/>
      <c r="BW620" s="354"/>
      <c r="BX620" s="354"/>
      <c r="BY620" s="354"/>
      <c r="BZ620" s="354"/>
      <c r="CA620" s="354"/>
      <c r="CB620" s="354"/>
      <c r="CC620" s="354"/>
      <c r="CD620" s="354"/>
      <c r="CE620" s="354"/>
      <c r="CF620" s="354"/>
      <c r="CG620" s="354"/>
      <c r="CH620" s="354"/>
      <c r="CI620" s="354" t="n">
        <v>6</v>
      </c>
      <c r="CJ620" s="354"/>
      <c r="CK620" s="354"/>
      <c r="CL620" s="354"/>
      <c r="CM620" s="354"/>
      <c r="CN620" s="354"/>
      <c r="CO620" s="354"/>
      <c r="CP620" s="354"/>
      <c r="CQ620" s="354"/>
      <c r="CR620" s="354"/>
      <c r="CS620" s="354"/>
      <c r="CT620" s="354"/>
      <c r="CU620" s="354"/>
      <c r="CV620" s="354"/>
      <c r="CW620" s="354"/>
      <c r="CX620" s="354"/>
      <c r="CY620" s="354"/>
      <c r="CZ620" s="354"/>
    </row>
    <row r="621" customFormat="false" ht="15" hidden="false" customHeight="false" outlineLevel="0" collapsed="false">
      <c r="A621" s="356" t="s">
        <v>511</v>
      </c>
      <c r="B621" s="356"/>
      <c r="C621" s="356"/>
      <c r="D621" s="356"/>
      <c r="E621" s="356"/>
      <c r="F621" s="356"/>
      <c r="G621" s="356"/>
      <c r="H621" s="356"/>
      <c r="I621" s="356"/>
      <c r="J621" s="356"/>
      <c r="K621" s="356"/>
      <c r="L621" s="356"/>
      <c r="M621" s="356"/>
      <c r="N621" s="356"/>
      <c r="O621" s="356"/>
      <c r="P621" s="356"/>
      <c r="Q621" s="356"/>
      <c r="R621" s="356"/>
      <c r="S621" s="356"/>
      <c r="T621" s="356"/>
      <c r="U621" s="356"/>
      <c r="V621" s="356"/>
      <c r="W621" s="356"/>
      <c r="X621" s="356"/>
      <c r="Y621" s="356"/>
      <c r="Z621" s="356"/>
      <c r="AA621" s="356"/>
      <c r="AB621" s="356"/>
      <c r="AC621" s="356"/>
      <c r="AD621" s="356"/>
      <c r="AE621" s="356"/>
      <c r="AF621" s="356"/>
      <c r="AG621" s="356"/>
      <c r="AH621" s="356"/>
      <c r="AI621" s="356"/>
      <c r="AJ621" s="356"/>
      <c r="AK621" s="356"/>
      <c r="AL621" s="356"/>
      <c r="AM621" s="356"/>
      <c r="AN621" s="356"/>
      <c r="AO621" s="356"/>
      <c r="AP621" s="356"/>
      <c r="AQ621" s="356"/>
      <c r="AR621" s="356"/>
      <c r="AS621" s="356"/>
      <c r="AT621" s="356"/>
      <c r="AU621" s="356"/>
      <c r="AV621" s="356"/>
      <c r="AW621" s="356"/>
      <c r="AX621" s="356"/>
      <c r="AY621" s="356"/>
      <c r="AZ621" s="356"/>
      <c r="BA621" s="356"/>
      <c r="BB621" s="356"/>
      <c r="BC621" s="356"/>
      <c r="BD621" s="356"/>
      <c r="BE621" s="356"/>
      <c r="BF621" s="356"/>
      <c r="BG621" s="356"/>
      <c r="BH621" s="356"/>
      <c r="BI621" s="356"/>
      <c r="BJ621" s="356"/>
      <c r="BK621" s="356"/>
      <c r="BL621" s="356"/>
      <c r="BM621" s="356"/>
      <c r="BN621" s="356"/>
      <c r="BO621" s="356"/>
      <c r="BP621" s="356"/>
      <c r="BQ621" s="356"/>
      <c r="BR621" s="356"/>
      <c r="BS621" s="356"/>
      <c r="BT621" s="356"/>
      <c r="BU621" s="356"/>
      <c r="BV621" s="356"/>
      <c r="BW621" s="356"/>
      <c r="BX621" s="356"/>
      <c r="BY621" s="356"/>
      <c r="BZ621" s="356"/>
      <c r="CA621" s="356"/>
      <c r="CB621" s="356"/>
      <c r="CC621" s="356"/>
      <c r="CD621" s="356"/>
      <c r="CE621" s="356"/>
      <c r="CF621" s="356"/>
      <c r="CG621" s="356"/>
      <c r="CH621" s="356"/>
      <c r="CI621" s="356"/>
      <c r="CJ621" s="356"/>
      <c r="CK621" s="356"/>
      <c r="CL621" s="356"/>
      <c r="CM621" s="356"/>
      <c r="CN621" s="356"/>
      <c r="CO621" s="356"/>
      <c r="CP621" s="356"/>
      <c r="CQ621" s="356"/>
      <c r="CR621" s="356"/>
      <c r="CS621" s="356"/>
      <c r="CT621" s="356"/>
      <c r="CU621" s="356"/>
      <c r="CV621" s="356"/>
      <c r="CW621" s="356"/>
      <c r="CX621" s="356"/>
      <c r="CY621" s="356"/>
      <c r="CZ621" s="356"/>
    </row>
    <row r="622" customFormat="false" ht="15" hidden="false" customHeight="true" outlineLevel="0" collapsed="false">
      <c r="A622" s="358" t="s">
        <v>154</v>
      </c>
      <c r="B622" s="358"/>
      <c r="C622" s="358"/>
      <c r="D622" s="358"/>
      <c r="E622" s="358"/>
      <c r="F622" s="358"/>
      <c r="G622" s="358"/>
      <c r="H622" s="359" t="s">
        <v>665</v>
      </c>
      <c r="I622" s="359"/>
      <c r="J622" s="359"/>
      <c r="K622" s="359"/>
      <c r="L622" s="359"/>
      <c r="M622" s="359"/>
      <c r="N622" s="359"/>
      <c r="O622" s="359"/>
      <c r="P622" s="359"/>
      <c r="Q622" s="359"/>
      <c r="R622" s="359"/>
      <c r="S622" s="359"/>
      <c r="T622" s="359"/>
      <c r="U622" s="359"/>
      <c r="V622" s="359"/>
      <c r="W622" s="359"/>
      <c r="X622" s="359"/>
      <c r="Y622" s="359"/>
      <c r="Z622" s="359"/>
      <c r="AA622" s="359"/>
      <c r="AB622" s="359"/>
      <c r="AC622" s="359"/>
      <c r="AD622" s="359"/>
      <c r="AE622" s="359"/>
      <c r="AF622" s="359"/>
      <c r="AG622" s="359"/>
      <c r="AH622" s="359"/>
      <c r="AI622" s="359"/>
      <c r="AJ622" s="359"/>
      <c r="AK622" s="359"/>
      <c r="AL622" s="359"/>
      <c r="AM622" s="359"/>
      <c r="AN622" s="359"/>
      <c r="AO622" s="359"/>
      <c r="AP622" s="359"/>
      <c r="AQ622" s="359"/>
      <c r="AR622" s="359"/>
      <c r="AS622" s="359"/>
      <c r="AT622" s="359"/>
      <c r="AU622" s="301" t="s">
        <v>666</v>
      </c>
      <c r="AV622" s="301"/>
      <c r="AW622" s="301"/>
      <c r="AX622" s="301"/>
      <c r="AY622" s="301"/>
      <c r="AZ622" s="301"/>
      <c r="BA622" s="301"/>
      <c r="BB622" s="301"/>
      <c r="BC622" s="431" t="n">
        <v>50</v>
      </c>
      <c r="BD622" s="431"/>
      <c r="BE622" s="431"/>
      <c r="BF622" s="431"/>
      <c r="BG622" s="431"/>
      <c r="BH622" s="431"/>
      <c r="BI622" s="431"/>
      <c r="BJ622" s="431"/>
      <c r="BK622" s="431"/>
      <c r="BL622" s="431"/>
      <c r="BM622" s="431"/>
      <c r="BN622" s="431"/>
      <c r="BO622" s="431"/>
      <c r="BP622" s="431"/>
      <c r="BQ622" s="431"/>
      <c r="BR622" s="431"/>
      <c r="BS622" s="361" t="n">
        <v>11800</v>
      </c>
      <c r="BT622" s="361"/>
      <c r="BU622" s="361"/>
      <c r="BV622" s="361"/>
      <c r="BW622" s="361"/>
      <c r="BX622" s="361"/>
      <c r="BY622" s="361"/>
      <c r="BZ622" s="361"/>
      <c r="CA622" s="361"/>
      <c r="CB622" s="361"/>
      <c r="CC622" s="361"/>
      <c r="CD622" s="361"/>
      <c r="CE622" s="361"/>
      <c r="CF622" s="361"/>
      <c r="CG622" s="361"/>
      <c r="CH622" s="361"/>
      <c r="CI622" s="361" t="n">
        <f aca="false">BC622*BS622</f>
        <v>590000</v>
      </c>
      <c r="CJ622" s="361"/>
      <c r="CK622" s="361"/>
      <c r="CL622" s="361"/>
      <c r="CM622" s="361"/>
      <c r="CN622" s="361"/>
      <c r="CO622" s="361"/>
      <c r="CP622" s="361"/>
      <c r="CQ622" s="361"/>
      <c r="CR622" s="361"/>
      <c r="CS622" s="361"/>
      <c r="CT622" s="361"/>
      <c r="CU622" s="361"/>
      <c r="CV622" s="361"/>
      <c r="CW622" s="361"/>
      <c r="CX622" s="361"/>
      <c r="CY622" s="361"/>
      <c r="CZ622" s="361"/>
    </row>
    <row r="623" customFormat="false" ht="15" hidden="false" customHeight="true" outlineLevel="0" collapsed="false">
      <c r="A623" s="358" t="s">
        <v>155</v>
      </c>
      <c r="B623" s="358"/>
      <c r="C623" s="358"/>
      <c r="D623" s="358"/>
      <c r="E623" s="358"/>
      <c r="F623" s="358"/>
      <c r="G623" s="358"/>
      <c r="H623" s="359" t="s">
        <v>667</v>
      </c>
      <c r="I623" s="359"/>
      <c r="J623" s="359"/>
      <c r="K623" s="359"/>
      <c r="L623" s="359"/>
      <c r="M623" s="359"/>
      <c r="N623" s="359"/>
      <c r="O623" s="359"/>
      <c r="P623" s="359"/>
      <c r="Q623" s="359"/>
      <c r="R623" s="359"/>
      <c r="S623" s="359"/>
      <c r="T623" s="359"/>
      <c r="U623" s="359"/>
      <c r="V623" s="359"/>
      <c r="W623" s="359"/>
      <c r="X623" s="359"/>
      <c r="Y623" s="359"/>
      <c r="Z623" s="359"/>
      <c r="AA623" s="359"/>
      <c r="AB623" s="359"/>
      <c r="AC623" s="359"/>
      <c r="AD623" s="359"/>
      <c r="AE623" s="359"/>
      <c r="AF623" s="359"/>
      <c r="AG623" s="359"/>
      <c r="AH623" s="359"/>
      <c r="AI623" s="359"/>
      <c r="AJ623" s="359"/>
      <c r="AK623" s="359"/>
      <c r="AL623" s="359"/>
      <c r="AM623" s="359"/>
      <c r="AN623" s="359"/>
      <c r="AO623" s="359"/>
      <c r="AP623" s="359"/>
      <c r="AQ623" s="359"/>
      <c r="AR623" s="359"/>
      <c r="AS623" s="359"/>
      <c r="AT623" s="359"/>
      <c r="AU623" s="301" t="s">
        <v>668</v>
      </c>
      <c r="AV623" s="301"/>
      <c r="AW623" s="301"/>
      <c r="AX623" s="301"/>
      <c r="AY623" s="301"/>
      <c r="AZ623" s="301"/>
      <c r="BA623" s="301"/>
      <c r="BB623" s="301"/>
      <c r="BC623" s="431" t="n">
        <v>10000</v>
      </c>
      <c r="BD623" s="431"/>
      <c r="BE623" s="431"/>
      <c r="BF623" s="431"/>
      <c r="BG623" s="431"/>
      <c r="BH623" s="431"/>
      <c r="BI623" s="431"/>
      <c r="BJ623" s="431"/>
      <c r="BK623" s="431"/>
      <c r="BL623" s="431"/>
      <c r="BM623" s="431"/>
      <c r="BN623" s="431"/>
      <c r="BO623" s="431"/>
      <c r="BP623" s="431"/>
      <c r="BQ623" s="431"/>
      <c r="BR623" s="431"/>
      <c r="BS623" s="361" t="n">
        <v>60</v>
      </c>
      <c r="BT623" s="361"/>
      <c r="BU623" s="361"/>
      <c r="BV623" s="361"/>
      <c r="BW623" s="361"/>
      <c r="BX623" s="361"/>
      <c r="BY623" s="361"/>
      <c r="BZ623" s="361"/>
      <c r="CA623" s="361"/>
      <c r="CB623" s="361"/>
      <c r="CC623" s="361"/>
      <c r="CD623" s="361"/>
      <c r="CE623" s="361"/>
      <c r="CF623" s="361"/>
      <c r="CG623" s="361"/>
      <c r="CH623" s="361"/>
      <c r="CI623" s="361" t="n">
        <f aca="false">BC623*BS623</f>
        <v>600000</v>
      </c>
      <c r="CJ623" s="361"/>
      <c r="CK623" s="361"/>
      <c r="CL623" s="361"/>
      <c r="CM623" s="361"/>
      <c r="CN623" s="361"/>
      <c r="CO623" s="361"/>
      <c r="CP623" s="361"/>
      <c r="CQ623" s="361"/>
      <c r="CR623" s="361"/>
      <c r="CS623" s="361"/>
      <c r="CT623" s="361"/>
      <c r="CU623" s="361"/>
      <c r="CV623" s="361"/>
      <c r="CW623" s="361"/>
      <c r="CX623" s="361"/>
      <c r="CY623" s="361"/>
      <c r="CZ623" s="361"/>
    </row>
    <row r="624" customFormat="false" ht="30" hidden="false" customHeight="true" outlineLevel="0" collapsed="false">
      <c r="A624" s="358" t="s">
        <v>156</v>
      </c>
      <c r="B624" s="358"/>
      <c r="C624" s="358"/>
      <c r="D624" s="358"/>
      <c r="E624" s="358"/>
      <c r="F624" s="358"/>
      <c r="G624" s="358"/>
      <c r="H624" s="359" t="s">
        <v>669</v>
      </c>
      <c r="I624" s="359"/>
      <c r="J624" s="359"/>
      <c r="K624" s="359"/>
      <c r="L624" s="359"/>
      <c r="M624" s="359"/>
      <c r="N624" s="359"/>
      <c r="O624" s="359"/>
      <c r="P624" s="359"/>
      <c r="Q624" s="359"/>
      <c r="R624" s="359"/>
      <c r="S624" s="359"/>
      <c r="T624" s="359"/>
      <c r="U624" s="359"/>
      <c r="V624" s="359"/>
      <c r="W624" s="359"/>
      <c r="X624" s="359"/>
      <c r="Y624" s="359"/>
      <c r="Z624" s="359"/>
      <c r="AA624" s="359"/>
      <c r="AB624" s="359"/>
      <c r="AC624" s="359"/>
      <c r="AD624" s="359"/>
      <c r="AE624" s="359"/>
      <c r="AF624" s="359"/>
      <c r="AG624" s="359"/>
      <c r="AH624" s="359"/>
      <c r="AI624" s="359"/>
      <c r="AJ624" s="359"/>
      <c r="AK624" s="359"/>
      <c r="AL624" s="359"/>
      <c r="AM624" s="359"/>
      <c r="AN624" s="359"/>
      <c r="AO624" s="359"/>
      <c r="AP624" s="359"/>
      <c r="AQ624" s="359"/>
      <c r="AR624" s="359"/>
      <c r="AS624" s="359"/>
      <c r="AT624" s="359"/>
      <c r="AU624" s="301" t="s">
        <v>666</v>
      </c>
      <c r="AV624" s="301"/>
      <c r="AW624" s="301"/>
      <c r="AX624" s="301"/>
      <c r="AY624" s="301"/>
      <c r="AZ624" s="301"/>
      <c r="BA624" s="301"/>
      <c r="BB624" s="301"/>
      <c r="BC624" s="431" t="n">
        <v>1986</v>
      </c>
      <c r="BD624" s="431"/>
      <c r="BE624" s="431"/>
      <c r="BF624" s="431"/>
      <c r="BG624" s="431"/>
      <c r="BH624" s="431"/>
      <c r="BI624" s="431"/>
      <c r="BJ624" s="431"/>
      <c r="BK624" s="431"/>
      <c r="BL624" s="431"/>
      <c r="BM624" s="431"/>
      <c r="BN624" s="431"/>
      <c r="BO624" s="431"/>
      <c r="BP624" s="431"/>
      <c r="BQ624" s="431"/>
      <c r="BR624" s="431"/>
      <c r="BS624" s="361" t="n">
        <v>1560.92</v>
      </c>
      <c r="BT624" s="361"/>
      <c r="BU624" s="361"/>
      <c r="BV624" s="361"/>
      <c r="BW624" s="361"/>
      <c r="BX624" s="361"/>
      <c r="BY624" s="361"/>
      <c r="BZ624" s="361"/>
      <c r="CA624" s="361"/>
      <c r="CB624" s="361"/>
      <c r="CC624" s="361"/>
      <c r="CD624" s="361"/>
      <c r="CE624" s="361"/>
      <c r="CF624" s="361"/>
      <c r="CG624" s="361"/>
      <c r="CH624" s="361"/>
      <c r="CI624" s="361" t="n">
        <f aca="false">BC624*BS624</f>
        <v>3099987.12</v>
      </c>
      <c r="CJ624" s="361"/>
      <c r="CK624" s="361"/>
      <c r="CL624" s="361"/>
      <c r="CM624" s="361"/>
      <c r="CN624" s="361"/>
      <c r="CO624" s="361"/>
      <c r="CP624" s="361"/>
      <c r="CQ624" s="361"/>
      <c r="CR624" s="361"/>
      <c r="CS624" s="361"/>
      <c r="CT624" s="361"/>
      <c r="CU624" s="361"/>
      <c r="CV624" s="361"/>
      <c r="CW624" s="361"/>
      <c r="CX624" s="361"/>
      <c r="CY624" s="361"/>
      <c r="CZ624" s="361"/>
    </row>
    <row r="625" customFormat="false" ht="15" hidden="false" customHeight="true" outlineLevel="0" collapsed="false">
      <c r="A625" s="358" t="s">
        <v>157</v>
      </c>
      <c r="B625" s="358"/>
      <c r="C625" s="358"/>
      <c r="D625" s="358"/>
      <c r="E625" s="358"/>
      <c r="F625" s="358"/>
      <c r="G625" s="358"/>
      <c r="H625" s="359" t="s">
        <v>670</v>
      </c>
      <c r="I625" s="359"/>
      <c r="J625" s="359"/>
      <c r="K625" s="359"/>
      <c r="L625" s="359"/>
      <c r="M625" s="359"/>
      <c r="N625" s="359"/>
      <c r="O625" s="359"/>
      <c r="P625" s="359"/>
      <c r="Q625" s="359"/>
      <c r="R625" s="359"/>
      <c r="S625" s="359"/>
      <c r="T625" s="359"/>
      <c r="U625" s="359"/>
      <c r="V625" s="359"/>
      <c r="W625" s="359"/>
      <c r="X625" s="359"/>
      <c r="Y625" s="359"/>
      <c r="Z625" s="359"/>
      <c r="AA625" s="359"/>
      <c r="AB625" s="359"/>
      <c r="AC625" s="359"/>
      <c r="AD625" s="359"/>
      <c r="AE625" s="359"/>
      <c r="AF625" s="359"/>
      <c r="AG625" s="359"/>
      <c r="AH625" s="359"/>
      <c r="AI625" s="359"/>
      <c r="AJ625" s="359"/>
      <c r="AK625" s="359"/>
      <c r="AL625" s="359"/>
      <c r="AM625" s="359"/>
      <c r="AN625" s="359"/>
      <c r="AO625" s="359"/>
      <c r="AP625" s="359"/>
      <c r="AQ625" s="359"/>
      <c r="AR625" s="359"/>
      <c r="AS625" s="359"/>
      <c r="AT625" s="359"/>
      <c r="AU625" s="301" t="s">
        <v>666</v>
      </c>
      <c r="AV625" s="301"/>
      <c r="AW625" s="301"/>
      <c r="AX625" s="301"/>
      <c r="AY625" s="301"/>
      <c r="AZ625" s="301"/>
      <c r="BA625" s="301"/>
      <c r="BB625" s="301"/>
      <c r="BC625" s="431" t="n">
        <v>1000</v>
      </c>
      <c r="BD625" s="431"/>
      <c r="BE625" s="431"/>
      <c r="BF625" s="431"/>
      <c r="BG625" s="431"/>
      <c r="BH625" s="431"/>
      <c r="BI625" s="431"/>
      <c r="BJ625" s="431"/>
      <c r="BK625" s="431"/>
      <c r="BL625" s="431"/>
      <c r="BM625" s="431"/>
      <c r="BN625" s="431"/>
      <c r="BO625" s="431"/>
      <c r="BP625" s="431"/>
      <c r="BQ625" s="431"/>
      <c r="BR625" s="431"/>
      <c r="BS625" s="361" t="n">
        <v>1676.42</v>
      </c>
      <c r="BT625" s="361"/>
      <c r="BU625" s="361"/>
      <c r="BV625" s="361"/>
      <c r="BW625" s="361"/>
      <c r="BX625" s="361"/>
      <c r="BY625" s="361"/>
      <c r="BZ625" s="361"/>
      <c r="CA625" s="361"/>
      <c r="CB625" s="361"/>
      <c r="CC625" s="361"/>
      <c r="CD625" s="361"/>
      <c r="CE625" s="361"/>
      <c r="CF625" s="361"/>
      <c r="CG625" s="361"/>
      <c r="CH625" s="361"/>
      <c r="CI625" s="361" t="n">
        <f aca="false">BC625*BS625</f>
        <v>1676420</v>
      </c>
      <c r="CJ625" s="361"/>
      <c r="CK625" s="361"/>
      <c r="CL625" s="361"/>
      <c r="CM625" s="361"/>
      <c r="CN625" s="361"/>
      <c r="CO625" s="361"/>
      <c r="CP625" s="361"/>
      <c r="CQ625" s="361"/>
      <c r="CR625" s="361"/>
      <c r="CS625" s="361"/>
      <c r="CT625" s="361"/>
      <c r="CU625" s="361"/>
      <c r="CV625" s="361"/>
      <c r="CW625" s="361"/>
      <c r="CX625" s="361"/>
      <c r="CY625" s="361"/>
      <c r="CZ625" s="361"/>
    </row>
    <row r="626" customFormat="false" ht="25.5" hidden="false" customHeight="true" outlineLevel="0" collapsed="false">
      <c r="A626" s="358" t="s">
        <v>158</v>
      </c>
      <c r="B626" s="358"/>
      <c r="C626" s="358"/>
      <c r="D626" s="358"/>
      <c r="E626" s="358"/>
      <c r="F626" s="358"/>
      <c r="G626" s="358"/>
      <c r="H626" s="359" t="s">
        <v>671</v>
      </c>
      <c r="I626" s="359"/>
      <c r="J626" s="359"/>
      <c r="K626" s="359"/>
      <c r="L626" s="359"/>
      <c r="M626" s="359"/>
      <c r="N626" s="359"/>
      <c r="O626" s="359"/>
      <c r="P626" s="359"/>
      <c r="Q626" s="359"/>
      <c r="R626" s="359"/>
      <c r="S626" s="359"/>
      <c r="T626" s="359"/>
      <c r="U626" s="359"/>
      <c r="V626" s="359"/>
      <c r="W626" s="359"/>
      <c r="X626" s="359"/>
      <c r="Y626" s="359"/>
      <c r="Z626" s="359"/>
      <c r="AA626" s="359"/>
      <c r="AB626" s="359"/>
      <c r="AC626" s="359"/>
      <c r="AD626" s="359"/>
      <c r="AE626" s="359"/>
      <c r="AF626" s="359"/>
      <c r="AG626" s="359"/>
      <c r="AH626" s="359"/>
      <c r="AI626" s="359"/>
      <c r="AJ626" s="359"/>
      <c r="AK626" s="359"/>
      <c r="AL626" s="359"/>
      <c r="AM626" s="359"/>
      <c r="AN626" s="359"/>
      <c r="AO626" s="359"/>
      <c r="AP626" s="359"/>
      <c r="AQ626" s="359"/>
      <c r="AR626" s="359"/>
      <c r="AS626" s="359"/>
      <c r="AT626" s="359"/>
      <c r="AU626" s="301" t="s">
        <v>666</v>
      </c>
      <c r="AV626" s="301"/>
      <c r="AW626" s="301"/>
      <c r="AX626" s="301"/>
      <c r="AY626" s="301"/>
      <c r="AZ626" s="301"/>
      <c r="BA626" s="301"/>
      <c r="BB626" s="301"/>
      <c r="BC626" s="431" t="n">
        <v>1000</v>
      </c>
      <c r="BD626" s="431"/>
      <c r="BE626" s="431"/>
      <c r="BF626" s="431"/>
      <c r="BG626" s="431"/>
      <c r="BH626" s="431"/>
      <c r="BI626" s="431"/>
      <c r="BJ626" s="431"/>
      <c r="BK626" s="431"/>
      <c r="BL626" s="431"/>
      <c r="BM626" s="431"/>
      <c r="BN626" s="431"/>
      <c r="BO626" s="431"/>
      <c r="BP626" s="431"/>
      <c r="BQ626" s="431"/>
      <c r="BR626" s="431"/>
      <c r="BS626" s="361" t="n">
        <v>592.85204</v>
      </c>
      <c r="BT626" s="361"/>
      <c r="BU626" s="361"/>
      <c r="BV626" s="361"/>
      <c r="BW626" s="361"/>
      <c r="BX626" s="361"/>
      <c r="BY626" s="361"/>
      <c r="BZ626" s="361"/>
      <c r="CA626" s="361"/>
      <c r="CB626" s="361"/>
      <c r="CC626" s="361"/>
      <c r="CD626" s="361"/>
      <c r="CE626" s="361"/>
      <c r="CF626" s="361"/>
      <c r="CG626" s="361"/>
      <c r="CH626" s="361"/>
      <c r="CI626" s="361" t="n">
        <f aca="false">BC626*BS626</f>
        <v>592852.04</v>
      </c>
      <c r="CJ626" s="361"/>
      <c r="CK626" s="361"/>
      <c r="CL626" s="361"/>
      <c r="CM626" s="361"/>
      <c r="CN626" s="361"/>
      <c r="CO626" s="361"/>
      <c r="CP626" s="361"/>
      <c r="CQ626" s="361"/>
      <c r="CR626" s="361"/>
      <c r="CS626" s="361"/>
      <c r="CT626" s="361"/>
      <c r="CU626" s="361"/>
      <c r="CV626" s="361"/>
      <c r="CW626" s="361"/>
      <c r="CX626" s="361"/>
      <c r="CY626" s="361"/>
      <c r="CZ626" s="361"/>
    </row>
    <row r="627" customFormat="false" ht="15" hidden="false" customHeight="true" outlineLevel="0" collapsed="false">
      <c r="A627" s="358" t="s">
        <v>159</v>
      </c>
      <c r="B627" s="358"/>
      <c r="C627" s="358"/>
      <c r="D627" s="358"/>
      <c r="E627" s="358"/>
      <c r="F627" s="358"/>
      <c r="G627" s="358"/>
      <c r="H627" s="359" t="s">
        <v>672</v>
      </c>
      <c r="I627" s="359"/>
      <c r="J627" s="359"/>
      <c r="K627" s="359"/>
      <c r="L627" s="359"/>
      <c r="M627" s="359"/>
      <c r="N627" s="359"/>
      <c r="O627" s="359"/>
      <c r="P627" s="359"/>
      <c r="Q627" s="359"/>
      <c r="R627" s="359"/>
      <c r="S627" s="359"/>
      <c r="T627" s="359"/>
      <c r="U627" s="359"/>
      <c r="V627" s="359"/>
      <c r="W627" s="359"/>
      <c r="X627" s="359"/>
      <c r="Y627" s="359"/>
      <c r="Z627" s="359"/>
      <c r="AA627" s="359"/>
      <c r="AB627" s="359"/>
      <c r="AC627" s="359"/>
      <c r="AD627" s="359"/>
      <c r="AE627" s="359"/>
      <c r="AF627" s="359"/>
      <c r="AG627" s="359"/>
      <c r="AH627" s="359"/>
      <c r="AI627" s="359"/>
      <c r="AJ627" s="359"/>
      <c r="AK627" s="359"/>
      <c r="AL627" s="359"/>
      <c r="AM627" s="359"/>
      <c r="AN627" s="359"/>
      <c r="AO627" s="359"/>
      <c r="AP627" s="359"/>
      <c r="AQ627" s="359"/>
      <c r="AR627" s="359"/>
      <c r="AS627" s="359"/>
      <c r="AT627" s="359"/>
      <c r="AU627" s="301" t="s">
        <v>666</v>
      </c>
      <c r="AV627" s="301"/>
      <c r="AW627" s="301"/>
      <c r="AX627" s="301"/>
      <c r="AY627" s="301"/>
      <c r="AZ627" s="301"/>
      <c r="BA627" s="301"/>
      <c r="BB627" s="301"/>
      <c r="BC627" s="431" t="n">
        <v>1000</v>
      </c>
      <c r="BD627" s="431"/>
      <c r="BE627" s="431"/>
      <c r="BF627" s="431"/>
      <c r="BG627" s="431"/>
      <c r="BH627" s="431"/>
      <c r="BI627" s="431"/>
      <c r="BJ627" s="431"/>
      <c r="BK627" s="431"/>
      <c r="BL627" s="431"/>
      <c r="BM627" s="431"/>
      <c r="BN627" s="431"/>
      <c r="BO627" s="431"/>
      <c r="BP627" s="431"/>
      <c r="BQ627" s="431"/>
      <c r="BR627" s="431"/>
      <c r="BS627" s="361" t="n">
        <v>1000</v>
      </c>
      <c r="BT627" s="361"/>
      <c r="BU627" s="361"/>
      <c r="BV627" s="361"/>
      <c r="BW627" s="361"/>
      <c r="BX627" s="361"/>
      <c r="BY627" s="361"/>
      <c r="BZ627" s="361"/>
      <c r="CA627" s="361"/>
      <c r="CB627" s="361"/>
      <c r="CC627" s="361"/>
      <c r="CD627" s="361"/>
      <c r="CE627" s="361"/>
      <c r="CF627" s="361"/>
      <c r="CG627" s="361"/>
      <c r="CH627" s="361"/>
      <c r="CI627" s="361" t="n">
        <f aca="false">BC627*BS627</f>
        <v>1000000</v>
      </c>
      <c r="CJ627" s="361"/>
      <c r="CK627" s="361"/>
      <c r="CL627" s="361"/>
      <c r="CM627" s="361"/>
      <c r="CN627" s="361"/>
      <c r="CO627" s="361"/>
      <c r="CP627" s="361"/>
      <c r="CQ627" s="361"/>
      <c r="CR627" s="361"/>
      <c r="CS627" s="361"/>
      <c r="CT627" s="361"/>
      <c r="CU627" s="361"/>
      <c r="CV627" s="361"/>
      <c r="CW627" s="361"/>
      <c r="CX627" s="361"/>
      <c r="CY627" s="361"/>
      <c r="CZ627" s="361"/>
    </row>
    <row r="628" customFormat="false" ht="15" hidden="false" customHeight="true" outlineLevel="0" collapsed="false">
      <c r="A628" s="358" t="s">
        <v>160</v>
      </c>
      <c r="B628" s="358"/>
      <c r="C628" s="358"/>
      <c r="D628" s="358"/>
      <c r="E628" s="358"/>
      <c r="F628" s="358"/>
      <c r="G628" s="358"/>
      <c r="H628" s="359" t="s">
        <v>673</v>
      </c>
      <c r="I628" s="359"/>
      <c r="J628" s="359"/>
      <c r="K628" s="359"/>
      <c r="L628" s="359"/>
      <c r="M628" s="359"/>
      <c r="N628" s="359"/>
      <c r="O628" s="359"/>
      <c r="P628" s="359"/>
      <c r="Q628" s="359"/>
      <c r="R628" s="359"/>
      <c r="S628" s="359"/>
      <c r="T628" s="359"/>
      <c r="U628" s="359"/>
      <c r="V628" s="359"/>
      <c r="W628" s="359"/>
      <c r="X628" s="359"/>
      <c r="Y628" s="359"/>
      <c r="Z628" s="359"/>
      <c r="AA628" s="359"/>
      <c r="AB628" s="359"/>
      <c r="AC628" s="359"/>
      <c r="AD628" s="359"/>
      <c r="AE628" s="359"/>
      <c r="AF628" s="359"/>
      <c r="AG628" s="359"/>
      <c r="AH628" s="359"/>
      <c r="AI628" s="359"/>
      <c r="AJ628" s="359"/>
      <c r="AK628" s="359"/>
      <c r="AL628" s="359"/>
      <c r="AM628" s="359"/>
      <c r="AN628" s="359"/>
      <c r="AO628" s="359"/>
      <c r="AP628" s="359"/>
      <c r="AQ628" s="359"/>
      <c r="AR628" s="359"/>
      <c r="AS628" s="359"/>
      <c r="AT628" s="359"/>
      <c r="AU628" s="301" t="s">
        <v>666</v>
      </c>
      <c r="AV628" s="301"/>
      <c r="AW628" s="301"/>
      <c r="AX628" s="301"/>
      <c r="AY628" s="301"/>
      <c r="AZ628" s="301"/>
      <c r="BA628" s="301"/>
      <c r="BB628" s="301"/>
      <c r="BC628" s="431" t="n">
        <v>800</v>
      </c>
      <c r="BD628" s="431"/>
      <c r="BE628" s="431"/>
      <c r="BF628" s="431"/>
      <c r="BG628" s="431"/>
      <c r="BH628" s="431"/>
      <c r="BI628" s="431"/>
      <c r="BJ628" s="431"/>
      <c r="BK628" s="431"/>
      <c r="BL628" s="431"/>
      <c r="BM628" s="431"/>
      <c r="BN628" s="431"/>
      <c r="BO628" s="431"/>
      <c r="BP628" s="431"/>
      <c r="BQ628" s="431"/>
      <c r="BR628" s="431"/>
      <c r="BS628" s="361" t="n">
        <v>625</v>
      </c>
      <c r="BT628" s="361"/>
      <c r="BU628" s="361"/>
      <c r="BV628" s="361"/>
      <c r="BW628" s="361"/>
      <c r="BX628" s="361"/>
      <c r="BY628" s="361"/>
      <c r="BZ628" s="361"/>
      <c r="CA628" s="361"/>
      <c r="CB628" s="361"/>
      <c r="CC628" s="361"/>
      <c r="CD628" s="361"/>
      <c r="CE628" s="361"/>
      <c r="CF628" s="361"/>
      <c r="CG628" s="361"/>
      <c r="CH628" s="361"/>
      <c r="CI628" s="361" t="n">
        <f aca="false">BC628*BS628</f>
        <v>500000</v>
      </c>
      <c r="CJ628" s="361"/>
      <c r="CK628" s="361"/>
      <c r="CL628" s="361"/>
      <c r="CM628" s="361"/>
      <c r="CN628" s="361"/>
      <c r="CO628" s="361"/>
      <c r="CP628" s="361"/>
      <c r="CQ628" s="361"/>
      <c r="CR628" s="361"/>
      <c r="CS628" s="361"/>
      <c r="CT628" s="361"/>
      <c r="CU628" s="361"/>
      <c r="CV628" s="361"/>
      <c r="CW628" s="361"/>
      <c r="CX628" s="361"/>
      <c r="CY628" s="361"/>
      <c r="CZ628" s="361"/>
    </row>
    <row r="629" customFormat="false" ht="15" hidden="false" customHeight="true" outlineLevel="0" collapsed="false">
      <c r="A629" s="358" t="s">
        <v>604</v>
      </c>
      <c r="B629" s="358"/>
      <c r="C629" s="358"/>
      <c r="D629" s="358"/>
      <c r="E629" s="358"/>
      <c r="F629" s="358"/>
      <c r="G629" s="358"/>
      <c r="H629" s="359" t="s">
        <v>674</v>
      </c>
      <c r="I629" s="359"/>
      <c r="J629" s="359"/>
      <c r="K629" s="359"/>
      <c r="L629" s="359"/>
      <c r="M629" s="359"/>
      <c r="N629" s="359"/>
      <c r="O629" s="359"/>
      <c r="P629" s="359"/>
      <c r="Q629" s="359"/>
      <c r="R629" s="359"/>
      <c r="S629" s="359"/>
      <c r="T629" s="359"/>
      <c r="U629" s="359"/>
      <c r="V629" s="359"/>
      <c r="W629" s="359"/>
      <c r="X629" s="359"/>
      <c r="Y629" s="359"/>
      <c r="Z629" s="359"/>
      <c r="AA629" s="359"/>
      <c r="AB629" s="359"/>
      <c r="AC629" s="359"/>
      <c r="AD629" s="359"/>
      <c r="AE629" s="359"/>
      <c r="AF629" s="359"/>
      <c r="AG629" s="359"/>
      <c r="AH629" s="359"/>
      <c r="AI629" s="359"/>
      <c r="AJ629" s="359"/>
      <c r="AK629" s="359"/>
      <c r="AL629" s="359"/>
      <c r="AM629" s="359"/>
      <c r="AN629" s="359"/>
      <c r="AO629" s="359"/>
      <c r="AP629" s="359"/>
      <c r="AQ629" s="359"/>
      <c r="AR629" s="359"/>
      <c r="AS629" s="359"/>
      <c r="AT629" s="359"/>
      <c r="AU629" s="301" t="s">
        <v>666</v>
      </c>
      <c r="AV629" s="301"/>
      <c r="AW629" s="301"/>
      <c r="AX629" s="301"/>
      <c r="AY629" s="301"/>
      <c r="AZ629" s="301"/>
      <c r="BA629" s="301"/>
      <c r="BB629" s="301"/>
      <c r="BC629" s="431" t="n">
        <v>30</v>
      </c>
      <c r="BD629" s="431"/>
      <c r="BE629" s="431"/>
      <c r="BF629" s="431"/>
      <c r="BG629" s="431"/>
      <c r="BH629" s="431"/>
      <c r="BI629" s="431"/>
      <c r="BJ629" s="431"/>
      <c r="BK629" s="431"/>
      <c r="BL629" s="431"/>
      <c r="BM629" s="431"/>
      <c r="BN629" s="431"/>
      <c r="BO629" s="431"/>
      <c r="BP629" s="431"/>
      <c r="BQ629" s="431"/>
      <c r="BR629" s="431"/>
      <c r="BS629" s="361" t="n">
        <v>2000</v>
      </c>
      <c r="BT629" s="361"/>
      <c r="BU629" s="361"/>
      <c r="BV629" s="361"/>
      <c r="BW629" s="361"/>
      <c r="BX629" s="361"/>
      <c r="BY629" s="361"/>
      <c r="BZ629" s="361"/>
      <c r="CA629" s="361"/>
      <c r="CB629" s="361"/>
      <c r="CC629" s="361"/>
      <c r="CD629" s="361"/>
      <c r="CE629" s="361"/>
      <c r="CF629" s="361"/>
      <c r="CG629" s="361"/>
      <c r="CH629" s="361"/>
      <c r="CI629" s="361" t="n">
        <f aca="false">BC629*BS629</f>
        <v>60000</v>
      </c>
      <c r="CJ629" s="361"/>
      <c r="CK629" s="361"/>
      <c r="CL629" s="361"/>
      <c r="CM629" s="361"/>
      <c r="CN629" s="361"/>
      <c r="CO629" s="361"/>
      <c r="CP629" s="361"/>
      <c r="CQ629" s="361"/>
      <c r="CR629" s="361"/>
      <c r="CS629" s="361"/>
      <c r="CT629" s="361"/>
      <c r="CU629" s="361"/>
      <c r="CV629" s="361"/>
      <c r="CW629" s="361"/>
      <c r="CX629" s="361"/>
      <c r="CY629" s="361"/>
      <c r="CZ629" s="361"/>
    </row>
    <row r="630" customFormat="false" ht="15" hidden="false" customHeight="true" outlineLevel="0" collapsed="false">
      <c r="A630" s="358" t="s">
        <v>606</v>
      </c>
      <c r="B630" s="358"/>
      <c r="C630" s="358"/>
      <c r="D630" s="358"/>
      <c r="E630" s="358"/>
      <c r="F630" s="358"/>
      <c r="G630" s="358"/>
      <c r="H630" s="359" t="s">
        <v>675</v>
      </c>
      <c r="I630" s="359"/>
      <c r="J630" s="359"/>
      <c r="K630" s="359"/>
      <c r="L630" s="359"/>
      <c r="M630" s="359"/>
      <c r="N630" s="359"/>
      <c r="O630" s="359"/>
      <c r="P630" s="359"/>
      <c r="Q630" s="359"/>
      <c r="R630" s="359"/>
      <c r="S630" s="359"/>
      <c r="T630" s="359"/>
      <c r="U630" s="359"/>
      <c r="V630" s="359"/>
      <c r="W630" s="359"/>
      <c r="X630" s="359"/>
      <c r="Y630" s="359"/>
      <c r="Z630" s="359"/>
      <c r="AA630" s="359"/>
      <c r="AB630" s="359"/>
      <c r="AC630" s="359"/>
      <c r="AD630" s="359"/>
      <c r="AE630" s="359"/>
      <c r="AF630" s="359"/>
      <c r="AG630" s="359"/>
      <c r="AH630" s="359"/>
      <c r="AI630" s="359"/>
      <c r="AJ630" s="359"/>
      <c r="AK630" s="359"/>
      <c r="AL630" s="359"/>
      <c r="AM630" s="359"/>
      <c r="AN630" s="359"/>
      <c r="AO630" s="359"/>
      <c r="AP630" s="359"/>
      <c r="AQ630" s="359"/>
      <c r="AR630" s="359"/>
      <c r="AS630" s="359"/>
      <c r="AT630" s="359"/>
      <c r="AU630" s="301" t="s">
        <v>666</v>
      </c>
      <c r="AV630" s="301"/>
      <c r="AW630" s="301"/>
      <c r="AX630" s="301"/>
      <c r="AY630" s="301"/>
      <c r="AZ630" s="301"/>
      <c r="BA630" s="301"/>
      <c r="BB630" s="301"/>
      <c r="BC630" s="431" t="n">
        <v>15300</v>
      </c>
      <c r="BD630" s="431"/>
      <c r="BE630" s="431"/>
      <c r="BF630" s="431"/>
      <c r="BG630" s="431"/>
      <c r="BH630" s="431"/>
      <c r="BI630" s="431"/>
      <c r="BJ630" s="431"/>
      <c r="BK630" s="431"/>
      <c r="BL630" s="431"/>
      <c r="BM630" s="431"/>
      <c r="BN630" s="431"/>
      <c r="BO630" s="431"/>
      <c r="BP630" s="431"/>
      <c r="BQ630" s="431"/>
      <c r="BR630" s="431"/>
      <c r="BS630" s="361" t="n">
        <v>529</v>
      </c>
      <c r="BT630" s="361"/>
      <c r="BU630" s="361"/>
      <c r="BV630" s="361"/>
      <c r="BW630" s="361"/>
      <c r="BX630" s="361"/>
      <c r="BY630" s="361"/>
      <c r="BZ630" s="361"/>
      <c r="CA630" s="361"/>
      <c r="CB630" s="361"/>
      <c r="CC630" s="361"/>
      <c r="CD630" s="361"/>
      <c r="CE630" s="361"/>
      <c r="CF630" s="361"/>
      <c r="CG630" s="361"/>
      <c r="CH630" s="361"/>
      <c r="CI630" s="361" t="n">
        <f aca="false">BC630*BS630</f>
        <v>8093700</v>
      </c>
      <c r="CJ630" s="361"/>
      <c r="CK630" s="361"/>
      <c r="CL630" s="361"/>
      <c r="CM630" s="361"/>
      <c r="CN630" s="361"/>
      <c r="CO630" s="361"/>
      <c r="CP630" s="361"/>
      <c r="CQ630" s="361"/>
      <c r="CR630" s="361"/>
      <c r="CS630" s="361"/>
      <c r="CT630" s="361"/>
      <c r="CU630" s="361"/>
      <c r="CV630" s="361"/>
      <c r="CW630" s="361"/>
      <c r="CX630" s="361"/>
      <c r="CY630" s="361"/>
      <c r="CZ630" s="361"/>
    </row>
    <row r="631" customFormat="false" ht="15" hidden="false" customHeight="true" outlineLevel="0" collapsed="false">
      <c r="A631" s="358" t="s">
        <v>608</v>
      </c>
      <c r="B631" s="358"/>
      <c r="C631" s="358"/>
      <c r="D631" s="358"/>
      <c r="E631" s="358"/>
      <c r="F631" s="358"/>
      <c r="G631" s="358"/>
      <c r="H631" s="359" t="s">
        <v>676</v>
      </c>
      <c r="I631" s="359"/>
      <c r="J631" s="359"/>
      <c r="K631" s="359"/>
      <c r="L631" s="359"/>
      <c r="M631" s="359"/>
      <c r="N631" s="359"/>
      <c r="O631" s="359"/>
      <c r="P631" s="359"/>
      <c r="Q631" s="359"/>
      <c r="R631" s="359"/>
      <c r="S631" s="359"/>
      <c r="T631" s="359"/>
      <c r="U631" s="359"/>
      <c r="V631" s="359"/>
      <c r="W631" s="359"/>
      <c r="X631" s="359"/>
      <c r="Y631" s="359"/>
      <c r="Z631" s="359"/>
      <c r="AA631" s="359"/>
      <c r="AB631" s="359"/>
      <c r="AC631" s="359"/>
      <c r="AD631" s="359"/>
      <c r="AE631" s="359"/>
      <c r="AF631" s="359"/>
      <c r="AG631" s="359"/>
      <c r="AH631" s="359"/>
      <c r="AI631" s="359"/>
      <c r="AJ631" s="359"/>
      <c r="AK631" s="359"/>
      <c r="AL631" s="359"/>
      <c r="AM631" s="359"/>
      <c r="AN631" s="359"/>
      <c r="AO631" s="359"/>
      <c r="AP631" s="359"/>
      <c r="AQ631" s="359"/>
      <c r="AR631" s="359"/>
      <c r="AS631" s="359"/>
      <c r="AT631" s="359"/>
      <c r="AU631" s="301" t="s">
        <v>666</v>
      </c>
      <c r="AV631" s="301"/>
      <c r="AW631" s="301"/>
      <c r="AX631" s="301"/>
      <c r="AY631" s="301"/>
      <c r="AZ631" s="301"/>
      <c r="BA631" s="301"/>
      <c r="BB631" s="301"/>
      <c r="BC631" s="431" t="n">
        <v>200</v>
      </c>
      <c r="BD631" s="431"/>
      <c r="BE631" s="431"/>
      <c r="BF631" s="431"/>
      <c r="BG631" s="431"/>
      <c r="BH631" s="431"/>
      <c r="BI631" s="431"/>
      <c r="BJ631" s="431"/>
      <c r="BK631" s="431"/>
      <c r="BL631" s="431"/>
      <c r="BM631" s="431"/>
      <c r="BN631" s="431"/>
      <c r="BO631" s="431"/>
      <c r="BP631" s="431"/>
      <c r="BQ631" s="431"/>
      <c r="BR631" s="431"/>
      <c r="BS631" s="361" t="n">
        <v>500</v>
      </c>
      <c r="BT631" s="361"/>
      <c r="BU631" s="361"/>
      <c r="BV631" s="361"/>
      <c r="BW631" s="361"/>
      <c r="BX631" s="361"/>
      <c r="BY631" s="361"/>
      <c r="BZ631" s="361"/>
      <c r="CA631" s="361"/>
      <c r="CB631" s="361"/>
      <c r="CC631" s="361"/>
      <c r="CD631" s="361"/>
      <c r="CE631" s="361"/>
      <c r="CF631" s="361"/>
      <c r="CG631" s="361"/>
      <c r="CH631" s="361"/>
      <c r="CI631" s="361" t="n">
        <f aca="false">BC631*BS631</f>
        <v>100000</v>
      </c>
      <c r="CJ631" s="361"/>
      <c r="CK631" s="361"/>
      <c r="CL631" s="361"/>
      <c r="CM631" s="361"/>
      <c r="CN631" s="361"/>
      <c r="CO631" s="361"/>
      <c r="CP631" s="361"/>
      <c r="CQ631" s="361"/>
      <c r="CR631" s="361"/>
      <c r="CS631" s="361"/>
      <c r="CT631" s="361"/>
      <c r="CU631" s="361"/>
      <c r="CV631" s="361"/>
      <c r="CW631" s="361"/>
      <c r="CX631" s="361"/>
      <c r="CY631" s="361"/>
      <c r="CZ631" s="361"/>
    </row>
    <row r="632" customFormat="false" ht="15" hidden="false" customHeight="true" outlineLevel="0" collapsed="false">
      <c r="A632" s="358" t="s">
        <v>610</v>
      </c>
      <c r="B632" s="358"/>
      <c r="C632" s="358"/>
      <c r="D632" s="358"/>
      <c r="E632" s="358"/>
      <c r="F632" s="358"/>
      <c r="G632" s="358"/>
      <c r="H632" s="359" t="s">
        <v>677</v>
      </c>
      <c r="I632" s="359"/>
      <c r="J632" s="359"/>
      <c r="K632" s="359"/>
      <c r="L632" s="359"/>
      <c r="M632" s="359"/>
      <c r="N632" s="359"/>
      <c r="O632" s="359"/>
      <c r="P632" s="359"/>
      <c r="Q632" s="359"/>
      <c r="R632" s="359"/>
      <c r="S632" s="359"/>
      <c r="T632" s="359"/>
      <c r="U632" s="359"/>
      <c r="V632" s="359"/>
      <c r="W632" s="359"/>
      <c r="X632" s="359"/>
      <c r="Y632" s="359"/>
      <c r="Z632" s="359"/>
      <c r="AA632" s="359"/>
      <c r="AB632" s="359"/>
      <c r="AC632" s="359"/>
      <c r="AD632" s="359"/>
      <c r="AE632" s="359"/>
      <c r="AF632" s="359"/>
      <c r="AG632" s="359"/>
      <c r="AH632" s="359"/>
      <c r="AI632" s="359"/>
      <c r="AJ632" s="359"/>
      <c r="AK632" s="359"/>
      <c r="AL632" s="359"/>
      <c r="AM632" s="359"/>
      <c r="AN632" s="359"/>
      <c r="AO632" s="359"/>
      <c r="AP632" s="359"/>
      <c r="AQ632" s="359"/>
      <c r="AR632" s="359"/>
      <c r="AS632" s="359"/>
      <c r="AT632" s="359"/>
      <c r="AU632" s="301" t="s">
        <v>666</v>
      </c>
      <c r="AV632" s="301"/>
      <c r="AW632" s="301"/>
      <c r="AX632" s="301"/>
      <c r="AY632" s="301"/>
      <c r="AZ632" s="301"/>
      <c r="BA632" s="301"/>
      <c r="BB632" s="301"/>
      <c r="BC632" s="431" t="n">
        <v>150</v>
      </c>
      <c r="BD632" s="431"/>
      <c r="BE632" s="431"/>
      <c r="BF632" s="431"/>
      <c r="BG632" s="431"/>
      <c r="BH632" s="431"/>
      <c r="BI632" s="431"/>
      <c r="BJ632" s="431"/>
      <c r="BK632" s="431"/>
      <c r="BL632" s="431"/>
      <c r="BM632" s="431"/>
      <c r="BN632" s="431"/>
      <c r="BO632" s="431"/>
      <c r="BP632" s="431"/>
      <c r="BQ632" s="431"/>
      <c r="BR632" s="431"/>
      <c r="BS632" s="361" t="n">
        <v>650</v>
      </c>
      <c r="BT632" s="361"/>
      <c r="BU632" s="361"/>
      <c r="BV632" s="361"/>
      <c r="BW632" s="361"/>
      <c r="BX632" s="361"/>
      <c r="BY632" s="361"/>
      <c r="BZ632" s="361"/>
      <c r="CA632" s="361"/>
      <c r="CB632" s="361"/>
      <c r="CC632" s="361"/>
      <c r="CD632" s="361"/>
      <c r="CE632" s="361"/>
      <c r="CF632" s="361"/>
      <c r="CG632" s="361"/>
      <c r="CH632" s="361"/>
      <c r="CI632" s="361" t="n">
        <f aca="false">BC632*BS632</f>
        <v>97500</v>
      </c>
      <c r="CJ632" s="361"/>
      <c r="CK632" s="361"/>
      <c r="CL632" s="361"/>
      <c r="CM632" s="361"/>
      <c r="CN632" s="361"/>
      <c r="CO632" s="361"/>
      <c r="CP632" s="361"/>
      <c r="CQ632" s="361"/>
      <c r="CR632" s="361"/>
      <c r="CS632" s="361"/>
      <c r="CT632" s="361"/>
      <c r="CU632" s="361"/>
      <c r="CV632" s="361"/>
      <c r="CW632" s="361"/>
      <c r="CX632" s="361"/>
      <c r="CY632" s="361"/>
      <c r="CZ632" s="361"/>
    </row>
    <row r="633" customFormat="false" ht="15" hidden="false" customHeight="true" outlineLevel="0" collapsed="false">
      <c r="A633" s="373" t="s">
        <v>516</v>
      </c>
      <c r="B633" s="373"/>
      <c r="C633" s="373"/>
      <c r="D633" s="373"/>
      <c r="E633" s="373"/>
      <c r="F633" s="373"/>
      <c r="G633" s="373"/>
      <c r="H633" s="373"/>
      <c r="I633" s="373"/>
      <c r="J633" s="373"/>
      <c r="K633" s="373"/>
      <c r="L633" s="373"/>
      <c r="M633" s="373"/>
      <c r="N633" s="373"/>
      <c r="O633" s="373"/>
      <c r="P633" s="373"/>
      <c r="Q633" s="373"/>
      <c r="R633" s="373"/>
      <c r="S633" s="373"/>
      <c r="T633" s="373"/>
      <c r="U633" s="373"/>
      <c r="V633" s="373"/>
      <c r="W633" s="373"/>
      <c r="X633" s="373"/>
      <c r="Y633" s="373"/>
      <c r="Z633" s="373"/>
      <c r="AA633" s="373"/>
      <c r="AB633" s="373"/>
      <c r="AC633" s="373"/>
      <c r="AD633" s="373"/>
      <c r="AE633" s="373"/>
      <c r="AF633" s="373"/>
      <c r="AG633" s="373"/>
      <c r="AH633" s="373"/>
      <c r="AI633" s="373"/>
      <c r="AJ633" s="373"/>
      <c r="AK633" s="373"/>
      <c r="AL633" s="373"/>
      <c r="AM633" s="373"/>
      <c r="AN633" s="373"/>
      <c r="AO633" s="373"/>
      <c r="AP633" s="373"/>
      <c r="AQ633" s="373"/>
      <c r="AR633" s="373"/>
      <c r="AS633" s="373"/>
      <c r="AT633" s="373"/>
      <c r="AU633" s="373"/>
      <c r="AV633" s="373"/>
      <c r="AW633" s="373"/>
      <c r="AX633" s="373"/>
      <c r="AY633" s="373"/>
      <c r="AZ633" s="373"/>
      <c r="BA633" s="373"/>
      <c r="BB633" s="373"/>
      <c r="BC633" s="366" t="s">
        <v>164</v>
      </c>
      <c r="BD633" s="366"/>
      <c r="BE633" s="366"/>
      <c r="BF633" s="366"/>
      <c r="BG633" s="366"/>
      <c r="BH633" s="366"/>
      <c r="BI633" s="366"/>
      <c r="BJ633" s="366"/>
      <c r="BK633" s="366"/>
      <c r="BL633" s="366"/>
      <c r="BM633" s="366"/>
      <c r="BN633" s="366"/>
      <c r="BO633" s="366"/>
      <c r="BP633" s="366"/>
      <c r="BQ633" s="366"/>
      <c r="BR633" s="366"/>
      <c r="BS633" s="366" t="s">
        <v>164</v>
      </c>
      <c r="BT633" s="366"/>
      <c r="BU633" s="366"/>
      <c r="BV633" s="366"/>
      <c r="BW633" s="366"/>
      <c r="BX633" s="366"/>
      <c r="BY633" s="366"/>
      <c r="BZ633" s="366"/>
      <c r="CA633" s="366"/>
      <c r="CB633" s="366"/>
      <c r="CC633" s="366"/>
      <c r="CD633" s="366"/>
      <c r="CE633" s="366"/>
      <c r="CF633" s="366"/>
      <c r="CG633" s="366"/>
      <c r="CH633" s="366"/>
      <c r="CI633" s="366" t="n">
        <f aca="false">SUM(CI622:CZ632)</f>
        <v>16410459.16</v>
      </c>
      <c r="CJ633" s="366"/>
      <c r="CK633" s="366"/>
      <c r="CL633" s="366"/>
      <c r="CM633" s="366"/>
      <c r="CN633" s="366"/>
      <c r="CO633" s="366"/>
      <c r="CP633" s="366"/>
      <c r="CQ633" s="366"/>
      <c r="CR633" s="366"/>
      <c r="CS633" s="366"/>
      <c r="CT633" s="366"/>
      <c r="CU633" s="366"/>
      <c r="CV633" s="366"/>
      <c r="CW633" s="366"/>
      <c r="CX633" s="366"/>
      <c r="CY633" s="366"/>
      <c r="CZ633" s="366"/>
    </row>
    <row r="634" customFormat="false" ht="15" hidden="false" customHeight="false" outlineLevel="0" collapsed="false">
      <c r="A634" s="244" t="s">
        <v>678</v>
      </c>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c r="AA634" s="244"/>
      <c r="AB634" s="244"/>
      <c r="AC634" s="244"/>
      <c r="AD634" s="244"/>
      <c r="AE634" s="244"/>
      <c r="AF634" s="244"/>
      <c r="AG634" s="244"/>
      <c r="AH634" s="244"/>
      <c r="AI634" s="244"/>
      <c r="AJ634" s="244"/>
      <c r="AK634" s="244"/>
      <c r="AL634" s="244"/>
      <c r="AM634" s="244"/>
      <c r="AN634" s="244"/>
      <c r="AO634" s="244"/>
      <c r="AP634" s="244"/>
      <c r="AQ634" s="244"/>
      <c r="AR634" s="244"/>
      <c r="AS634" s="244"/>
      <c r="AT634" s="244"/>
      <c r="AU634" s="244"/>
      <c r="AV634" s="244"/>
      <c r="AW634" s="244"/>
      <c r="AX634" s="244"/>
      <c r="AY634" s="244"/>
      <c r="AZ634" s="244"/>
      <c r="BA634" s="244"/>
      <c r="BB634" s="244"/>
      <c r="BC634" s="244"/>
      <c r="BD634" s="244"/>
      <c r="BE634" s="244"/>
      <c r="BF634" s="244"/>
      <c r="BG634" s="244"/>
      <c r="BH634" s="244"/>
      <c r="BI634" s="244"/>
      <c r="BJ634" s="244"/>
      <c r="BK634" s="244"/>
      <c r="BL634" s="244"/>
      <c r="BM634" s="244"/>
      <c r="BN634" s="244"/>
      <c r="BO634" s="244"/>
      <c r="BP634" s="244"/>
      <c r="BQ634" s="244"/>
      <c r="BR634" s="244"/>
      <c r="BS634" s="244"/>
      <c r="BT634" s="244"/>
      <c r="BU634" s="244"/>
      <c r="BV634" s="244"/>
      <c r="BW634" s="244"/>
      <c r="BX634" s="244"/>
      <c r="BY634" s="244"/>
      <c r="BZ634" s="244"/>
      <c r="CA634" s="244"/>
      <c r="CB634" s="244"/>
      <c r="CC634" s="244"/>
      <c r="CD634" s="244"/>
      <c r="CE634" s="244"/>
      <c r="CF634" s="244"/>
      <c r="CG634" s="244"/>
      <c r="CH634" s="244"/>
      <c r="CI634" s="244"/>
      <c r="CJ634" s="244"/>
      <c r="CK634" s="244"/>
      <c r="CL634" s="244"/>
      <c r="CM634" s="244"/>
      <c r="CN634" s="244"/>
      <c r="CO634" s="244"/>
      <c r="CP634" s="244"/>
      <c r="CQ634" s="244"/>
      <c r="CR634" s="244"/>
      <c r="CS634" s="244"/>
      <c r="CT634" s="244"/>
      <c r="CU634" s="244"/>
      <c r="CV634" s="244"/>
      <c r="CW634" s="244"/>
      <c r="CX634" s="244"/>
      <c r="CY634" s="244"/>
      <c r="CZ634" s="244"/>
    </row>
    <row r="635" customFormat="false" ht="15" hidden="false" customHeight="false" outlineLevel="0" collapsed="false">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4"/>
      <c r="AJ635" s="244"/>
      <c r="AK635" s="244"/>
      <c r="AL635" s="244"/>
      <c r="AM635" s="244"/>
      <c r="AN635" s="244"/>
      <c r="AO635" s="244"/>
      <c r="AP635" s="244"/>
      <c r="AQ635" s="244"/>
      <c r="AR635" s="244"/>
      <c r="AS635" s="244"/>
      <c r="AT635" s="244"/>
      <c r="AU635" s="244"/>
      <c r="AV635" s="244"/>
      <c r="AW635" s="244"/>
      <c r="AX635" s="244"/>
      <c r="AY635" s="244"/>
      <c r="AZ635" s="244"/>
      <c r="BA635" s="244"/>
      <c r="BB635" s="244"/>
      <c r="BC635" s="244"/>
      <c r="BD635" s="244"/>
      <c r="BE635" s="244"/>
      <c r="BF635" s="244"/>
      <c r="BG635" s="244"/>
      <c r="BH635" s="244"/>
      <c r="BI635" s="244"/>
      <c r="BJ635" s="244"/>
      <c r="BK635" s="244"/>
      <c r="BL635" s="244"/>
      <c r="BM635" s="244"/>
      <c r="BN635" s="244"/>
      <c r="BO635" s="244"/>
      <c r="BP635" s="244"/>
      <c r="BQ635" s="244"/>
      <c r="BR635" s="244"/>
      <c r="BS635" s="244"/>
      <c r="BT635" s="244"/>
      <c r="BU635" s="244"/>
      <c r="BV635" s="244"/>
      <c r="BW635" s="244"/>
      <c r="BX635" s="244"/>
      <c r="BY635" s="244"/>
      <c r="BZ635" s="244"/>
      <c r="CA635" s="244"/>
      <c r="CB635" s="244"/>
      <c r="CC635" s="244"/>
      <c r="CD635" s="244"/>
      <c r="CE635" s="244"/>
      <c r="CF635" s="244"/>
      <c r="CG635" s="244"/>
      <c r="CH635" s="244"/>
      <c r="CI635" s="244"/>
      <c r="CJ635" s="244"/>
      <c r="CK635" s="244"/>
      <c r="CL635" s="244"/>
      <c r="CM635" s="244"/>
      <c r="CN635" s="244"/>
      <c r="CO635" s="244"/>
      <c r="CP635" s="244"/>
      <c r="CQ635" s="244"/>
      <c r="CR635" s="244"/>
      <c r="CS635" s="244"/>
      <c r="CT635" s="244"/>
      <c r="CU635" s="244"/>
      <c r="CV635" s="244"/>
      <c r="CW635" s="244"/>
      <c r="CX635" s="244"/>
      <c r="CY635" s="244"/>
      <c r="CZ635" s="244"/>
    </row>
    <row r="636" customFormat="false" ht="15" hidden="false" customHeight="false" outlineLevel="0" collapsed="false">
      <c r="A636" s="244" t="s">
        <v>420</v>
      </c>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302" t="s">
        <v>207</v>
      </c>
      <c r="X636" s="302"/>
      <c r="Y636" s="302"/>
      <c r="Z636" s="302"/>
      <c r="AA636" s="302"/>
      <c r="AB636" s="302"/>
      <c r="AC636" s="302"/>
      <c r="AD636" s="302"/>
      <c r="AE636" s="302"/>
      <c r="AF636" s="302"/>
      <c r="AG636" s="302"/>
      <c r="AH636" s="302"/>
      <c r="AI636" s="302"/>
      <c r="AJ636" s="302"/>
      <c r="AK636" s="302"/>
      <c r="AL636" s="302"/>
      <c r="AM636" s="302"/>
      <c r="AN636" s="302"/>
      <c r="AO636" s="302"/>
      <c r="AP636" s="302"/>
      <c r="AQ636" s="302"/>
      <c r="AR636" s="302"/>
      <c r="AS636" s="302"/>
      <c r="AT636" s="302"/>
      <c r="AU636" s="302"/>
      <c r="AV636" s="302"/>
      <c r="AW636" s="302"/>
      <c r="AX636" s="302"/>
      <c r="AY636" s="302"/>
      <c r="AZ636" s="302"/>
      <c r="BA636" s="302"/>
      <c r="BB636" s="302"/>
      <c r="BC636" s="302"/>
      <c r="BD636" s="302"/>
      <c r="BE636" s="302"/>
      <c r="BF636" s="302"/>
      <c r="BG636" s="302"/>
      <c r="BH636" s="302"/>
      <c r="BI636" s="302"/>
      <c r="BJ636" s="302"/>
      <c r="BK636" s="302"/>
      <c r="BL636" s="302"/>
      <c r="BM636" s="302"/>
      <c r="BN636" s="302"/>
      <c r="BO636" s="302"/>
      <c r="BP636" s="302"/>
      <c r="BQ636" s="302"/>
      <c r="BR636" s="302"/>
      <c r="BS636" s="302"/>
      <c r="BT636" s="302"/>
      <c r="BU636" s="302"/>
      <c r="BV636" s="302"/>
      <c r="BW636" s="302"/>
      <c r="BX636" s="302"/>
      <c r="BY636" s="302"/>
      <c r="BZ636" s="302"/>
      <c r="CA636" s="302"/>
      <c r="CB636" s="302"/>
      <c r="CC636" s="302"/>
      <c r="CD636" s="302"/>
      <c r="CE636" s="302"/>
      <c r="CF636" s="302"/>
      <c r="CG636" s="302"/>
      <c r="CH636" s="302"/>
      <c r="CI636" s="302"/>
      <c r="CJ636" s="302"/>
      <c r="CK636" s="302"/>
      <c r="CL636" s="302"/>
      <c r="CM636" s="302"/>
      <c r="CN636" s="302"/>
      <c r="CO636" s="302"/>
      <c r="CP636" s="302"/>
      <c r="CQ636" s="302"/>
      <c r="CR636" s="302"/>
      <c r="CS636" s="302"/>
      <c r="CT636" s="302"/>
      <c r="CU636" s="302"/>
      <c r="CV636" s="302"/>
      <c r="CW636" s="302"/>
      <c r="CX636" s="302"/>
      <c r="CY636" s="302"/>
      <c r="CZ636" s="302"/>
    </row>
    <row r="637" customFormat="false" ht="15" hidden="false" customHeight="false" outlineLevel="0" collapsed="false">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351" t="n">
        <v>2025</v>
      </c>
      <c r="AZ637" s="351"/>
      <c r="BA637" s="351"/>
      <c r="BB637" s="351"/>
      <c r="BC637" s="351"/>
      <c r="BD637" s="351"/>
      <c r="BE637" s="351"/>
      <c r="BF637" s="351"/>
      <c r="BG637" s="351"/>
      <c r="BH637" s="351"/>
      <c r="BI637" s="351"/>
      <c r="BJ637" s="351"/>
      <c r="BK637" s="351"/>
      <c r="BL637" s="351"/>
      <c r="BM637" s="351"/>
      <c r="BN637" s="244"/>
      <c r="BO637" s="244"/>
      <c r="BP637" s="244"/>
      <c r="BQ637" s="244"/>
      <c r="BR637" s="244"/>
      <c r="BS637" s="244"/>
      <c r="BT637" s="244"/>
      <c r="BU637" s="244"/>
      <c r="BV637" s="244"/>
      <c r="BW637" s="244"/>
      <c r="BX637" s="244"/>
      <c r="BY637" s="244"/>
      <c r="BZ637" s="244"/>
      <c r="CA637" s="244"/>
      <c r="CB637" s="244"/>
      <c r="CC637" s="244"/>
      <c r="CD637" s="244"/>
      <c r="CE637" s="244"/>
      <c r="CF637" s="244"/>
      <c r="CG637" s="244"/>
      <c r="CH637" s="244"/>
      <c r="CI637" s="244"/>
      <c r="CJ637" s="244"/>
      <c r="CK637" s="244"/>
      <c r="CL637" s="244"/>
      <c r="CM637" s="244"/>
      <c r="CN637" s="244"/>
      <c r="CO637" s="244"/>
      <c r="CP637" s="244"/>
      <c r="CQ637" s="244"/>
      <c r="CR637" s="244"/>
      <c r="CS637" s="244"/>
      <c r="CT637" s="244"/>
      <c r="CU637" s="244"/>
      <c r="CV637" s="244"/>
      <c r="CW637" s="244"/>
      <c r="CX637" s="244"/>
      <c r="CY637" s="244"/>
      <c r="CZ637" s="244"/>
    </row>
    <row r="638" customFormat="false" ht="34.5" hidden="false" customHeight="true" outlineLevel="0" collapsed="false">
      <c r="A638" s="301" t="s">
        <v>387</v>
      </c>
      <c r="B638" s="301"/>
      <c r="C638" s="301"/>
      <c r="D638" s="301"/>
      <c r="E638" s="301"/>
      <c r="F638" s="301"/>
      <c r="G638" s="301"/>
      <c r="H638" s="301" t="s">
        <v>563</v>
      </c>
      <c r="I638" s="301"/>
      <c r="J638" s="301"/>
      <c r="K638" s="301"/>
      <c r="L638" s="301"/>
      <c r="M638" s="301"/>
      <c r="N638" s="301"/>
      <c r="O638" s="301"/>
      <c r="P638" s="301"/>
      <c r="Q638" s="301"/>
      <c r="R638" s="301"/>
      <c r="S638" s="301"/>
      <c r="T638" s="301"/>
      <c r="U638" s="301"/>
      <c r="V638" s="301"/>
      <c r="W638" s="301"/>
      <c r="X638" s="301"/>
      <c r="Y638" s="301"/>
      <c r="Z638" s="301"/>
      <c r="AA638" s="301"/>
      <c r="AB638" s="301"/>
      <c r="AC638" s="301"/>
      <c r="AD638" s="301"/>
      <c r="AE638" s="301"/>
      <c r="AF638" s="301"/>
      <c r="AG638" s="301"/>
      <c r="AH638" s="301"/>
      <c r="AI638" s="301"/>
      <c r="AJ638" s="301"/>
      <c r="AK638" s="301"/>
      <c r="AL638" s="301"/>
      <c r="AM638" s="301"/>
      <c r="AN638" s="301"/>
      <c r="AO638" s="301"/>
      <c r="AP638" s="301"/>
      <c r="AQ638" s="301"/>
      <c r="AR638" s="301"/>
      <c r="AS638" s="301"/>
      <c r="AT638" s="301"/>
      <c r="AU638" s="301"/>
      <c r="AV638" s="301"/>
      <c r="AW638" s="301"/>
      <c r="AX638" s="301"/>
      <c r="AY638" s="301"/>
      <c r="AZ638" s="301"/>
      <c r="BA638" s="301"/>
      <c r="BB638" s="301"/>
      <c r="BC638" s="301"/>
      <c r="BD638" s="301"/>
      <c r="BE638" s="301"/>
      <c r="BF638" s="301"/>
      <c r="BG638" s="301"/>
      <c r="BH638" s="301"/>
      <c r="BI638" s="301"/>
      <c r="BJ638" s="301"/>
      <c r="BK638" s="301"/>
      <c r="BL638" s="301"/>
      <c r="BM638" s="301"/>
      <c r="BN638" s="301"/>
      <c r="BO638" s="301"/>
      <c r="BP638" s="301"/>
      <c r="BQ638" s="301"/>
      <c r="BR638" s="301"/>
      <c r="BS638" s="301" t="s">
        <v>636</v>
      </c>
      <c r="BT638" s="301"/>
      <c r="BU638" s="301"/>
      <c r="BV638" s="301"/>
      <c r="BW638" s="301"/>
      <c r="BX638" s="301"/>
      <c r="BY638" s="301"/>
      <c r="BZ638" s="301"/>
      <c r="CA638" s="301"/>
      <c r="CB638" s="301"/>
      <c r="CC638" s="301"/>
      <c r="CD638" s="301"/>
      <c r="CE638" s="301"/>
      <c r="CF638" s="301"/>
      <c r="CG638" s="301"/>
      <c r="CH638" s="301"/>
      <c r="CI638" s="301" t="s">
        <v>637</v>
      </c>
      <c r="CJ638" s="301"/>
      <c r="CK638" s="301"/>
      <c r="CL638" s="301"/>
      <c r="CM638" s="301"/>
      <c r="CN638" s="301"/>
      <c r="CO638" s="301"/>
      <c r="CP638" s="301"/>
      <c r="CQ638" s="301"/>
      <c r="CR638" s="301"/>
      <c r="CS638" s="301"/>
      <c r="CT638" s="301"/>
      <c r="CU638" s="301"/>
      <c r="CV638" s="301"/>
      <c r="CW638" s="301"/>
      <c r="CX638" s="301"/>
      <c r="CY638" s="301"/>
      <c r="CZ638" s="301"/>
    </row>
    <row r="639" customFormat="false" ht="15" hidden="false" customHeight="false" outlineLevel="0" collapsed="false">
      <c r="A639" s="354" t="n">
        <v>1</v>
      </c>
      <c r="B639" s="354"/>
      <c r="C639" s="354"/>
      <c r="D639" s="354"/>
      <c r="E639" s="354"/>
      <c r="F639" s="354"/>
      <c r="G639" s="354"/>
      <c r="H639" s="354" t="n">
        <v>2</v>
      </c>
      <c r="I639" s="354"/>
      <c r="J639" s="354"/>
      <c r="K639" s="354"/>
      <c r="L639" s="354"/>
      <c r="M639" s="354"/>
      <c r="N639" s="354"/>
      <c r="O639" s="354"/>
      <c r="P639" s="354"/>
      <c r="Q639" s="354"/>
      <c r="R639" s="354"/>
      <c r="S639" s="354"/>
      <c r="T639" s="354"/>
      <c r="U639" s="354"/>
      <c r="V639" s="354"/>
      <c r="W639" s="354"/>
      <c r="X639" s="354"/>
      <c r="Y639" s="354"/>
      <c r="Z639" s="354"/>
      <c r="AA639" s="354"/>
      <c r="AB639" s="354"/>
      <c r="AC639" s="354"/>
      <c r="AD639" s="354"/>
      <c r="AE639" s="354"/>
      <c r="AF639" s="354"/>
      <c r="AG639" s="354"/>
      <c r="AH639" s="354"/>
      <c r="AI639" s="354"/>
      <c r="AJ639" s="354"/>
      <c r="AK639" s="354"/>
      <c r="AL639" s="354"/>
      <c r="AM639" s="354"/>
      <c r="AN639" s="354"/>
      <c r="AO639" s="354"/>
      <c r="AP639" s="354"/>
      <c r="AQ639" s="354"/>
      <c r="AR639" s="354"/>
      <c r="AS639" s="354"/>
      <c r="AT639" s="354"/>
      <c r="AU639" s="354"/>
      <c r="AV639" s="354"/>
      <c r="AW639" s="354"/>
      <c r="AX639" s="354"/>
      <c r="AY639" s="354"/>
      <c r="AZ639" s="354"/>
      <c r="BA639" s="354"/>
      <c r="BB639" s="354"/>
      <c r="BC639" s="354"/>
      <c r="BD639" s="354"/>
      <c r="BE639" s="354"/>
      <c r="BF639" s="354"/>
      <c r="BG639" s="354"/>
      <c r="BH639" s="354"/>
      <c r="BI639" s="354"/>
      <c r="BJ639" s="354"/>
      <c r="BK639" s="354"/>
      <c r="BL639" s="354"/>
      <c r="BM639" s="354"/>
      <c r="BN639" s="354"/>
      <c r="BO639" s="354"/>
      <c r="BP639" s="354"/>
      <c r="BQ639" s="354"/>
      <c r="BR639" s="354"/>
      <c r="BS639" s="354" t="n">
        <v>3</v>
      </c>
      <c r="BT639" s="354"/>
      <c r="BU639" s="354"/>
      <c r="BV639" s="354"/>
      <c r="BW639" s="354"/>
      <c r="BX639" s="354"/>
      <c r="BY639" s="354"/>
      <c r="BZ639" s="354"/>
      <c r="CA639" s="354"/>
      <c r="CB639" s="354"/>
      <c r="CC639" s="354"/>
      <c r="CD639" s="354"/>
      <c r="CE639" s="354"/>
      <c r="CF639" s="354"/>
      <c r="CG639" s="354"/>
      <c r="CH639" s="354"/>
      <c r="CI639" s="354" t="n">
        <v>4</v>
      </c>
      <c r="CJ639" s="354"/>
      <c r="CK639" s="354"/>
      <c r="CL639" s="354"/>
      <c r="CM639" s="354"/>
      <c r="CN639" s="354"/>
      <c r="CO639" s="354"/>
      <c r="CP639" s="354"/>
      <c r="CQ639" s="354"/>
      <c r="CR639" s="354"/>
      <c r="CS639" s="354"/>
      <c r="CT639" s="354"/>
      <c r="CU639" s="354"/>
      <c r="CV639" s="354"/>
      <c r="CW639" s="354"/>
      <c r="CX639" s="354"/>
      <c r="CY639" s="354"/>
      <c r="CZ639" s="354"/>
    </row>
    <row r="640" customFormat="false" ht="15" hidden="false" customHeight="false" outlineLevel="0" collapsed="false">
      <c r="A640" s="367" t="s">
        <v>547</v>
      </c>
      <c r="B640" s="367"/>
      <c r="C640" s="367"/>
      <c r="D640" s="367"/>
      <c r="E640" s="367"/>
      <c r="F640" s="367"/>
      <c r="G640" s="367"/>
      <c r="H640" s="367"/>
      <c r="I640" s="367"/>
      <c r="J640" s="367"/>
      <c r="K640" s="367"/>
      <c r="L640" s="367"/>
      <c r="M640" s="367"/>
      <c r="N640" s="367"/>
      <c r="O640" s="367"/>
      <c r="P640" s="367"/>
      <c r="Q640" s="367"/>
      <c r="R640" s="367"/>
      <c r="S640" s="367"/>
      <c r="T640" s="367"/>
      <c r="U640" s="367"/>
      <c r="V640" s="367"/>
      <c r="W640" s="367"/>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c r="AS640" s="367"/>
      <c r="AT640" s="367"/>
      <c r="AU640" s="367"/>
      <c r="AV640" s="367"/>
      <c r="AW640" s="367"/>
      <c r="AX640" s="367"/>
      <c r="AY640" s="367"/>
      <c r="AZ640" s="367"/>
      <c r="BA640" s="367"/>
      <c r="BB640" s="367"/>
      <c r="BC640" s="367"/>
      <c r="BD640" s="367"/>
      <c r="BE640" s="367"/>
      <c r="BF640" s="367"/>
      <c r="BG640" s="367"/>
      <c r="BH640" s="367"/>
      <c r="BI640" s="367"/>
      <c r="BJ640" s="367"/>
      <c r="BK640" s="367"/>
      <c r="BL640" s="367"/>
      <c r="BM640" s="367"/>
      <c r="BN640" s="367"/>
      <c r="BO640" s="367"/>
      <c r="BP640" s="367"/>
      <c r="BQ640" s="367"/>
      <c r="BR640" s="367"/>
      <c r="BS640" s="367"/>
      <c r="BT640" s="367"/>
      <c r="BU640" s="367"/>
      <c r="BV640" s="367"/>
      <c r="BW640" s="367"/>
      <c r="BX640" s="367"/>
      <c r="BY640" s="367"/>
      <c r="BZ640" s="367"/>
      <c r="CA640" s="367"/>
      <c r="CB640" s="367"/>
      <c r="CC640" s="367"/>
      <c r="CD640" s="367"/>
      <c r="CE640" s="367"/>
      <c r="CF640" s="367"/>
      <c r="CG640" s="367"/>
      <c r="CH640" s="367"/>
      <c r="CI640" s="367"/>
      <c r="CJ640" s="367"/>
      <c r="CK640" s="367"/>
      <c r="CL640" s="367"/>
      <c r="CM640" s="367"/>
      <c r="CN640" s="367"/>
      <c r="CO640" s="367"/>
      <c r="CP640" s="367"/>
      <c r="CQ640" s="367"/>
      <c r="CR640" s="367"/>
      <c r="CS640" s="367"/>
      <c r="CT640" s="367"/>
      <c r="CU640" s="367"/>
      <c r="CV640" s="367"/>
      <c r="CW640" s="367"/>
      <c r="CX640" s="367"/>
      <c r="CY640" s="367"/>
      <c r="CZ640" s="367"/>
    </row>
    <row r="641" customFormat="false" ht="24.75" hidden="false" customHeight="true" outlineLevel="0" collapsed="false">
      <c r="A641" s="358" t="s">
        <v>154</v>
      </c>
      <c r="B641" s="358"/>
      <c r="C641" s="358"/>
      <c r="D641" s="358"/>
      <c r="E641" s="358"/>
      <c r="F641" s="358"/>
      <c r="G641" s="358"/>
      <c r="H641" s="359" t="s">
        <v>679</v>
      </c>
      <c r="I641" s="359"/>
      <c r="J641" s="359"/>
      <c r="K641" s="359"/>
      <c r="L641" s="359"/>
      <c r="M641" s="359"/>
      <c r="N641" s="359"/>
      <c r="O641" s="359"/>
      <c r="P641" s="359"/>
      <c r="Q641" s="359"/>
      <c r="R641" s="359"/>
      <c r="S641" s="359"/>
      <c r="T641" s="359"/>
      <c r="U641" s="359"/>
      <c r="V641" s="359"/>
      <c r="W641" s="359"/>
      <c r="X641" s="359"/>
      <c r="Y641" s="359"/>
      <c r="Z641" s="359"/>
      <c r="AA641" s="359"/>
      <c r="AB641" s="359"/>
      <c r="AC641" s="359"/>
      <c r="AD641" s="359"/>
      <c r="AE641" s="359"/>
      <c r="AF641" s="359"/>
      <c r="AG641" s="359"/>
      <c r="AH641" s="359"/>
      <c r="AI641" s="359"/>
      <c r="AJ641" s="359"/>
      <c r="AK641" s="359"/>
      <c r="AL641" s="359"/>
      <c r="AM641" s="359"/>
      <c r="AN641" s="359"/>
      <c r="AO641" s="359"/>
      <c r="AP641" s="359"/>
      <c r="AQ641" s="359"/>
      <c r="AR641" s="359"/>
      <c r="AS641" s="359"/>
      <c r="AT641" s="359"/>
      <c r="AU641" s="359"/>
      <c r="AV641" s="359"/>
      <c r="AW641" s="359"/>
      <c r="AX641" s="359"/>
      <c r="AY641" s="359"/>
      <c r="AZ641" s="359"/>
      <c r="BA641" s="359"/>
      <c r="BB641" s="359"/>
      <c r="BC641" s="359"/>
      <c r="BD641" s="359"/>
      <c r="BE641" s="359"/>
      <c r="BF641" s="359"/>
      <c r="BG641" s="359"/>
      <c r="BH641" s="359"/>
      <c r="BI641" s="359"/>
      <c r="BJ641" s="359"/>
      <c r="BK641" s="359"/>
      <c r="BL641" s="359"/>
      <c r="BM641" s="359"/>
      <c r="BN641" s="359"/>
      <c r="BO641" s="359"/>
      <c r="BP641" s="359"/>
      <c r="BQ641" s="359"/>
      <c r="BR641" s="359"/>
      <c r="BS641" s="360" t="n">
        <v>1</v>
      </c>
      <c r="BT641" s="360"/>
      <c r="BU641" s="360"/>
      <c r="BV641" s="360"/>
      <c r="BW641" s="360"/>
      <c r="BX641" s="360"/>
      <c r="BY641" s="360"/>
      <c r="BZ641" s="360"/>
      <c r="CA641" s="360"/>
      <c r="CB641" s="360"/>
      <c r="CC641" s="360"/>
      <c r="CD641" s="360"/>
      <c r="CE641" s="360"/>
      <c r="CF641" s="360"/>
      <c r="CG641" s="360"/>
      <c r="CH641" s="360"/>
      <c r="CI641" s="361" t="n">
        <v>20000</v>
      </c>
      <c r="CJ641" s="361"/>
      <c r="CK641" s="361"/>
      <c r="CL641" s="361"/>
      <c r="CM641" s="361"/>
      <c r="CN641" s="361"/>
      <c r="CO641" s="361"/>
      <c r="CP641" s="361"/>
      <c r="CQ641" s="361"/>
      <c r="CR641" s="361"/>
      <c r="CS641" s="361"/>
      <c r="CT641" s="361"/>
      <c r="CU641" s="361"/>
      <c r="CV641" s="361"/>
      <c r="CW641" s="361"/>
      <c r="CX641" s="361"/>
      <c r="CY641" s="361"/>
      <c r="CZ641" s="361"/>
    </row>
    <row r="642" customFormat="false" ht="15" hidden="false" customHeight="true" outlineLevel="0" collapsed="false">
      <c r="A642" s="358" t="s">
        <v>154</v>
      </c>
      <c r="B642" s="358"/>
      <c r="C642" s="358"/>
      <c r="D642" s="358"/>
      <c r="E642" s="358"/>
      <c r="F642" s="358"/>
      <c r="G642" s="358"/>
      <c r="H642" s="359" t="s">
        <v>680</v>
      </c>
      <c r="I642" s="359"/>
      <c r="J642" s="359"/>
      <c r="K642" s="359"/>
      <c r="L642" s="359"/>
      <c r="M642" s="359"/>
      <c r="N642" s="359"/>
      <c r="O642" s="359"/>
      <c r="P642" s="359"/>
      <c r="Q642" s="359"/>
      <c r="R642" s="359"/>
      <c r="S642" s="359"/>
      <c r="T642" s="359"/>
      <c r="U642" s="359"/>
      <c r="V642" s="359"/>
      <c r="W642" s="359"/>
      <c r="X642" s="359"/>
      <c r="Y642" s="359"/>
      <c r="Z642" s="359"/>
      <c r="AA642" s="359"/>
      <c r="AB642" s="359"/>
      <c r="AC642" s="359"/>
      <c r="AD642" s="359"/>
      <c r="AE642" s="359"/>
      <c r="AF642" s="359"/>
      <c r="AG642" s="359"/>
      <c r="AH642" s="359"/>
      <c r="AI642" s="359"/>
      <c r="AJ642" s="359"/>
      <c r="AK642" s="359"/>
      <c r="AL642" s="359"/>
      <c r="AM642" s="359"/>
      <c r="AN642" s="359"/>
      <c r="AO642" s="359"/>
      <c r="AP642" s="359"/>
      <c r="AQ642" s="359"/>
      <c r="AR642" s="359"/>
      <c r="AS642" s="359"/>
      <c r="AT642" s="359"/>
      <c r="AU642" s="359"/>
      <c r="AV642" s="359"/>
      <c r="AW642" s="359"/>
      <c r="AX642" s="359"/>
      <c r="AY642" s="359"/>
      <c r="AZ642" s="359"/>
      <c r="BA642" s="359"/>
      <c r="BB642" s="359"/>
      <c r="BC642" s="359"/>
      <c r="BD642" s="359"/>
      <c r="BE642" s="359"/>
      <c r="BF642" s="359"/>
      <c r="BG642" s="359"/>
      <c r="BH642" s="359"/>
      <c r="BI642" s="359"/>
      <c r="BJ642" s="359"/>
      <c r="BK642" s="359"/>
      <c r="BL642" s="359"/>
      <c r="BM642" s="359"/>
      <c r="BN642" s="359"/>
      <c r="BO642" s="359"/>
      <c r="BP642" s="359"/>
      <c r="BQ642" s="359"/>
      <c r="BR642" s="359"/>
      <c r="BS642" s="360" t="n">
        <v>1</v>
      </c>
      <c r="BT642" s="360"/>
      <c r="BU642" s="360"/>
      <c r="BV642" s="360"/>
      <c r="BW642" s="360"/>
      <c r="BX642" s="360"/>
      <c r="BY642" s="360"/>
      <c r="BZ642" s="360"/>
      <c r="CA642" s="360"/>
      <c r="CB642" s="360"/>
      <c r="CC642" s="360"/>
      <c r="CD642" s="360"/>
      <c r="CE642" s="360"/>
      <c r="CF642" s="360"/>
      <c r="CG642" s="360"/>
      <c r="CH642" s="360"/>
      <c r="CI642" s="361" t="n">
        <v>50000</v>
      </c>
      <c r="CJ642" s="361"/>
      <c r="CK642" s="361"/>
      <c r="CL642" s="361"/>
      <c r="CM642" s="361"/>
      <c r="CN642" s="361"/>
      <c r="CO642" s="361"/>
      <c r="CP642" s="361"/>
      <c r="CQ642" s="361"/>
      <c r="CR642" s="361"/>
      <c r="CS642" s="361"/>
      <c r="CT642" s="361"/>
      <c r="CU642" s="361"/>
      <c r="CV642" s="361"/>
      <c r="CW642" s="361"/>
      <c r="CX642" s="361"/>
      <c r="CY642" s="361"/>
      <c r="CZ642" s="361"/>
    </row>
    <row r="643" customFormat="false" ht="15" hidden="false" customHeight="false" outlineLevel="0" collapsed="false">
      <c r="A643" s="387" t="s">
        <v>516</v>
      </c>
      <c r="B643" s="387"/>
      <c r="C643" s="387"/>
      <c r="D643" s="387"/>
      <c r="E643" s="387"/>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7"/>
      <c r="AY643" s="387"/>
      <c r="AZ643" s="387"/>
      <c r="BA643" s="387"/>
      <c r="BB643" s="387"/>
      <c r="BC643" s="387"/>
      <c r="BD643" s="387"/>
      <c r="BE643" s="387"/>
      <c r="BF643" s="387"/>
      <c r="BG643" s="387"/>
      <c r="BH643" s="387"/>
      <c r="BI643" s="387"/>
      <c r="BJ643" s="387"/>
      <c r="BK643" s="387"/>
      <c r="BL643" s="387"/>
      <c r="BM643" s="387"/>
      <c r="BN643" s="387"/>
      <c r="BO643" s="387"/>
      <c r="BP643" s="387"/>
      <c r="BQ643" s="387"/>
      <c r="BR643" s="387"/>
      <c r="BS643" s="365" t="s">
        <v>164</v>
      </c>
      <c r="BT643" s="365"/>
      <c r="BU643" s="365"/>
      <c r="BV643" s="365"/>
      <c r="BW643" s="365"/>
      <c r="BX643" s="365"/>
      <c r="BY643" s="365"/>
      <c r="BZ643" s="365"/>
      <c r="CA643" s="365"/>
      <c r="CB643" s="365"/>
      <c r="CC643" s="365"/>
      <c r="CD643" s="365"/>
      <c r="CE643" s="365"/>
      <c r="CF643" s="365"/>
      <c r="CG643" s="365"/>
      <c r="CH643" s="365"/>
      <c r="CI643" s="366" t="n">
        <f aca="false">CI642+CI641</f>
        <v>70000</v>
      </c>
      <c r="CJ643" s="366"/>
      <c r="CK643" s="366"/>
      <c r="CL643" s="366"/>
      <c r="CM643" s="366"/>
      <c r="CN643" s="366"/>
      <c r="CO643" s="366"/>
      <c r="CP643" s="366"/>
      <c r="CQ643" s="366"/>
      <c r="CR643" s="366"/>
      <c r="CS643" s="366"/>
      <c r="CT643" s="366"/>
      <c r="CU643" s="366"/>
      <c r="CV643" s="366"/>
      <c r="CW643" s="366"/>
      <c r="CX643" s="366"/>
      <c r="CY643" s="366"/>
      <c r="CZ643" s="366"/>
    </row>
    <row r="644" customFormat="false" ht="15" hidden="false" customHeight="false" outlineLevel="0" collapsed="false">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351" t="n">
        <v>2026</v>
      </c>
      <c r="AZ644" s="351"/>
      <c r="BA644" s="351"/>
      <c r="BB644" s="351"/>
      <c r="BC644" s="351"/>
      <c r="BD644" s="351"/>
      <c r="BE644" s="351"/>
      <c r="BF644" s="351"/>
      <c r="BG644" s="351"/>
      <c r="BH644" s="351"/>
      <c r="BI644" s="351"/>
      <c r="BJ644" s="351"/>
      <c r="BK644" s="351"/>
      <c r="BL644" s="351"/>
      <c r="BM644" s="351"/>
      <c r="BN644" s="244"/>
      <c r="BO644" s="244"/>
      <c r="BP644" s="244"/>
      <c r="BQ644" s="244"/>
      <c r="BR644" s="244"/>
      <c r="BS644" s="244"/>
      <c r="BT644" s="244"/>
      <c r="BU644" s="244"/>
      <c r="BV644" s="244"/>
      <c r="BW644" s="244"/>
      <c r="BX644" s="244"/>
      <c r="BY644" s="244"/>
      <c r="BZ644" s="244"/>
      <c r="CA644" s="244"/>
      <c r="CB644" s="244"/>
      <c r="CC644" s="244"/>
      <c r="CD644" s="244"/>
      <c r="CE644" s="244"/>
      <c r="CF644" s="244"/>
      <c r="CG644" s="244"/>
      <c r="CH644" s="244"/>
      <c r="CI644" s="244"/>
      <c r="CJ644" s="244"/>
      <c r="CK644" s="244"/>
      <c r="CL644" s="244"/>
      <c r="CM644" s="244"/>
      <c r="CN644" s="244"/>
      <c r="CO644" s="244"/>
      <c r="CP644" s="244"/>
      <c r="CQ644" s="244"/>
      <c r="CR644" s="244"/>
      <c r="CS644" s="244"/>
      <c r="CT644" s="244"/>
      <c r="CU644" s="244"/>
      <c r="CV644" s="244"/>
      <c r="CW644" s="244"/>
      <c r="CX644" s="244"/>
      <c r="CY644" s="244"/>
      <c r="CZ644" s="244"/>
    </row>
    <row r="645" customFormat="false" ht="27" hidden="false" customHeight="true" outlineLevel="0" collapsed="false">
      <c r="A645" s="301" t="s">
        <v>387</v>
      </c>
      <c r="B645" s="301"/>
      <c r="C645" s="301"/>
      <c r="D645" s="301"/>
      <c r="E645" s="301"/>
      <c r="F645" s="301"/>
      <c r="G645" s="301"/>
      <c r="H645" s="301" t="s">
        <v>563</v>
      </c>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1"/>
      <c r="AY645" s="301"/>
      <c r="AZ645" s="301"/>
      <c r="BA645" s="301"/>
      <c r="BB645" s="301"/>
      <c r="BC645" s="301"/>
      <c r="BD645" s="301"/>
      <c r="BE645" s="301"/>
      <c r="BF645" s="301"/>
      <c r="BG645" s="301"/>
      <c r="BH645" s="301"/>
      <c r="BI645" s="301"/>
      <c r="BJ645" s="301"/>
      <c r="BK645" s="301"/>
      <c r="BL645" s="301"/>
      <c r="BM645" s="301"/>
      <c r="BN645" s="301"/>
      <c r="BO645" s="301"/>
      <c r="BP645" s="301"/>
      <c r="BQ645" s="301"/>
      <c r="BR645" s="301"/>
      <c r="BS645" s="301" t="s">
        <v>636</v>
      </c>
      <c r="BT645" s="301"/>
      <c r="BU645" s="301"/>
      <c r="BV645" s="301"/>
      <c r="BW645" s="301"/>
      <c r="BX645" s="301"/>
      <c r="BY645" s="301"/>
      <c r="BZ645" s="301"/>
      <c r="CA645" s="301"/>
      <c r="CB645" s="301"/>
      <c r="CC645" s="301"/>
      <c r="CD645" s="301"/>
      <c r="CE645" s="301"/>
      <c r="CF645" s="301"/>
      <c r="CG645" s="301"/>
      <c r="CH645" s="301"/>
      <c r="CI645" s="301" t="s">
        <v>637</v>
      </c>
      <c r="CJ645" s="301"/>
      <c r="CK645" s="301"/>
      <c r="CL645" s="301"/>
      <c r="CM645" s="301"/>
      <c r="CN645" s="301"/>
      <c r="CO645" s="301"/>
      <c r="CP645" s="301"/>
      <c r="CQ645" s="301"/>
      <c r="CR645" s="301"/>
      <c r="CS645" s="301"/>
      <c r="CT645" s="301"/>
      <c r="CU645" s="301"/>
      <c r="CV645" s="301"/>
      <c r="CW645" s="301"/>
      <c r="CX645" s="301"/>
      <c r="CY645" s="301"/>
      <c r="CZ645" s="301"/>
    </row>
    <row r="646" customFormat="false" ht="15" hidden="false" customHeight="false" outlineLevel="0" collapsed="false">
      <c r="A646" s="354" t="n">
        <v>1</v>
      </c>
      <c r="B646" s="354"/>
      <c r="C646" s="354"/>
      <c r="D646" s="354"/>
      <c r="E646" s="354"/>
      <c r="F646" s="354"/>
      <c r="G646" s="354"/>
      <c r="H646" s="354" t="n">
        <v>2</v>
      </c>
      <c r="I646" s="354"/>
      <c r="J646" s="354"/>
      <c r="K646" s="354"/>
      <c r="L646" s="354"/>
      <c r="M646" s="354"/>
      <c r="N646" s="354"/>
      <c r="O646" s="354"/>
      <c r="P646" s="354"/>
      <c r="Q646" s="354"/>
      <c r="R646" s="354"/>
      <c r="S646" s="354"/>
      <c r="T646" s="354"/>
      <c r="U646" s="354"/>
      <c r="V646" s="354"/>
      <c r="W646" s="354"/>
      <c r="X646" s="354"/>
      <c r="Y646" s="354"/>
      <c r="Z646" s="354"/>
      <c r="AA646" s="354"/>
      <c r="AB646" s="354"/>
      <c r="AC646" s="354"/>
      <c r="AD646" s="354"/>
      <c r="AE646" s="354"/>
      <c r="AF646" s="354"/>
      <c r="AG646" s="354"/>
      <c r="AH646" s="354"/>
      <c r="AI646" s="354"/>
      <c r="AJ646" s="354"/>
      <c r="AK646" s="354"/>
      <c r="AL646" s="354"/>
      <c r="AM646" s="354"/>
      <c r="AN646" s="354"/>
      <c r="AO646" s="354"/>
      <c r="AP646" s="354"/>
      <c r="AQ646" s="354"/>
      <c r="AR646" s="354"/>
      <c r="AS646" s="354"/>
      <c r="AT646" s="354"/>
      <c r="AU646" s="354"/>
      <c r="AV646" s="354"/>
      <c r="AW646" s="354"/>
      <c r="AX646" s="354"/>
      <c r="AY646" s="354"/>
      <c r="AZ646" s="354"/>
      <c r="BA646" s="354"/>
      <c r="BB646" s="354"/>
      <c r="BC646" s="354"/>
      <c r="BD646" s="354"/>
      <c r="BE646" s="354"/>
      <c r="BF646" s="354"/>
      <c r="BG646" s="354"/>
      <c r="BH646" s="354"/>
      <c r="BI646" s="354"/>
      <c r="BJ646" s="354"/>
      <c r="BK646" s="354"/>
      <c r="BL646" s="354"/>
      <c r="BM646" s="354"/>
      <c r="BN646" s="354"/>
      <c r="BO646" s="354"/>
      <c r="BP646" s="354"/>
      <c r="BQ646" s="354"/>
      <c r="BR646" s="354"/>
      <c r="BS646" s="354" t="n">
        <v>3</v>
      </c>
      <c r="BT646" s="354"/>
      <c r="BU646" s="354"/>
      <c r="BV646" s="354"/>
      <c r="BW646" s="354"/>
      <c r="BX646" s="354"/>
      <c r="BY646" s="354"/>
      <c r="BZ646" s="354"/>
      <c r="CA646" s="354"/>
      <c r="CB646" s="354"/>
      <c r="CC646" s="354"/>
      <c r="CD646" s="354"/>
      <c r="CE646" s="354"/>
      <c r="CF646" s="354"/>
      <c r="CG646" s="354"/>
      <c r="CH646" s="354"/>
      <c r="CI646" s="354" t="n">
        <v>4</v>
      </c>
      <c r="CJ646" s="354"/>
      <c r="CK646" s="354"/>
      <c r="CL646" s="354"/>
      <c r="CM646" s="354"/>
      <c r="CN646" s="354"/>
      <c r="CO646" s="354"/>
      <c r="CP646" s="354"/>
      <c r="CQ646" s="354"/>
      <c r="CR646" s="354"/>
      <c r="CS646" s="354"/>
      <c r="CT646" s="354"/>
      <c r="CU646" s="354"/>
      <c r="CV646" s="354"/>
      <c r="CW646" s="354"/>
      <c r="CX646" s="354"/>
      <c r="CY646" s="354"/>
      <c r="CZ646" s="354"/>
    </row>
    <row r="647" customFormat="false" ht="15" hidden="false" customHeight="false" outlineLevel="0" collapsed="false">
      <c r="A647" s="367" t="s">
        <v>547</v>
      </c>
      <c r="B647" s="367"/>
      <c r="C647" s="367"/>
      <c r="D647" s="367"/>
      <c r="E647" s="367"/>
      <c r="F647" s="367"/>
      <c r="G647" s="367"/>
      <c r="H647" s="367"/>
      <c r="I647" s="367"/>
      <c r="J647" s="367"/>
      <c r="K647" s="367"/>
      <c r="L647" s="367"/>
      <c r="M647" s="367"/>
      <c r="N647" s="367"/>
      <c r="O647" s="367"/>
      <c r="P647" s="367"/>
      <c r="Q647" s="367"/>
      <c r="R647" s="367"/>
      <c r="S647" s="367"/>
      <c r="T647" s="367"/>
      <c r="U647" s="367"/>
      <c r="V647" s="367"/>
      <c r="W647" s="367"/>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c r="AS647" s="367"/>
      <c r="AT647" s="367"/>
      <c r="AU647" s="367"/>
      <c r="AV647" s="367"/>
      <c r="AW647" s="367"/>
      <c r="AX647" s="367"/>
      <c r="AY647" s="367"/>
      <c r="AZ647" s="367"/>
      <c r="BA647" s="367"/>
      <c r="BB647" s="367"/>
      <c r="BC647" s="367"/>
      <c r="BD647" s="367"/>
      <c r="BE647" s="367"/>
      <c r="BF647" s="367"/>
      <c r="BG647" s="367"/>
      <c r="BH647" s="367"/>
      <c r="BI647" s="367"/>
      <c r="BJ647" s="367"/>
      <c r="BK647" s="367"/>
      <c r="BL647" s="367"/>
      <c r="BM647" s="367"/>
      <c r="BN647" s="367"/>
      <c r="BO647" s="367"/>
      <c r="BP647" s="367"/>
      <c r="BQ647" s="367"/>
      <c r="BR647" s="367"/>
      <c r="BS647" s="367"/>
      <c r="BT647" s="367"/>
      <c r="BU647" s="367"/>
      <c r="BV647" s="367"/>
      <c r="BW647" s="367"/>
      <c r="BX647" s="367"/>
      <c r="BY647" s="367"/>
      <c r="BZ647" s="367"/>
      <c r="CA647" s="367"/>
      <c r="CB647" s="367"/>
      <c r="CC647" s="367"/>
      <c r="CD647" s="367"/>
      <c r="CE647" s="367"/>
      <c r="CF647" s="367"/>
      <c r="CG647" s="367"/>
      <c r="CH647" s="367"/>
      <c r="CI647" s="367"/>
      <c r="CJ647" s="367"/>
      <c r="CK647" s="367"/>
      <c r="CL647" s="367"/>
      <c r="CM647" s="367"/>
      <c r="CN647" s="367"/>
      <c r="CO647" s="367"/>
      <c r="CP647" s="367"/>
      <c r="CQ647" s="367"/>
      <c r="CR647" s="367"/>
      <c r="CS647" s="367"/>
      <c r="CT647" s="367"/>
      <c r="CU647" s="367"/>
      <c r="CV647" s="367"/>
      <c r="CW647" s="367"/>
      <c r="CX647" s="367"/>
      <c r="CY647" s="367"/>
      <c r="CZ647" s="367"/>
    </row>
    <row r="648" customFormat="false" ht="22.5" hidden="false" customHeight="true" outlineLevel="0" collapsed="false">
      <c r="A648" s="358" t="s">
        <v>154</v>
      </c>
      <c r="B648" s="358"/>
      <c r="C648" s="358"/>
      <c r="D648" s="358"/>
      <c r="E648" s="358"/>
      <c r="F648" s="358"/>
      <c r="G648" s="358"/>
      <c r="H648" s="359" t="s">
        <v>679</v>
      </c>
      <c r="I648" s="359"/>
      <c r="J648" s="359"/>
      <c r="K648" s="359"/>
      <c r="L648" s="359"/>
      <c r="M648" s="359"/>
      <c r="N648" s="359"/>
      <c r="O648" s="359"/>
      <c r="P648" s="359"/>
      <c r="Q648" s="359"/>
      <c r="R648" s="359"/>
      <c r="S648" s="359"/>
      <c r="T648" s="359"/>
      <c r="U648" s="359"/>
      <c r="V648" s="359"/>
      <c r="W648" s="359"/>
      <c r="X648" s="359"/>
      <c r="Y648" s="359"/>
      <c r="Z648" s="359"/>
      <c r="AA648" s="359"/>
      <c r="AB648" s="359"/>
      <c r="AC648" s="359"/>
      <c r="AD648" s="359"/>
      <c r="AE648" s="359"/>
      <c r="AF648" s="359"/>
      <c r="AG648" s="359"/>
      <c r="AH648" s="359"/>
      <c r="AI648" s="359"/>
      <c r="AJ648" s="359"/>
      <c r="AK648" s="359"/>
      <c r="AL648" s="359"/>
      <c r="AM648" s="359"/>
      <c r="AN648" s="359"/>
      <c r="AO648" s="359"/>
      <c r="AP648" s="359"/>
      <c r="AQ648" s="359"/>
      <c r="AR648" s="359"/>
      <c r="AS648" s="359"/>
      <c r="AT648" s="359"/>
      <c r="AU648" s="359"/>
      <c r="AV648" s="359"/>
      <c r="AW648" s="359"/>
      <c r="AX648" s="359"/>
      <c r="AY648" s="359"/>
      <c r="AZ648" s="359"/>
      <c r="BA648" s="359"/>
      <c r="BB648" s="359"/>
      <c r="BC648" s="359"/>
      <c r="BD648" s="359"/>
      <c r="BE648" s="359"/>
      <c r="BF648" s="359"/>
      <c r="BG648" s="359"/>
      <c r="BH648" s="359"/>
      <c r="BI648" s="359"/>
      <c r="BJ648" s="359"/>
      <c r="BK648" s="359"/>
      <c r="BL648" s="359"/>
      <c r="BM648" s="359"/>
      <c r="BN648" s="359"/>
      <c r="BO648" s="359"/>
      <c r="BP648" s="359"/>
      <c r="BQ648" s="359"/>
      <c r="BR648" s="359"/>
      <c r="BS648" s="360" t="n">
        <v>1</v>
      </c>
      <c r="BT648" s="360"/>
      <c r="BU648" s="360"/>
      <c r="BV648" s="360"/>
      <c r="BW648" s="360"/>
      <c r="BX648" s="360"/>
      <c r="BY648" s="360"/>
      <c r="BZ648" s="360"/>
      <c r="CA648" s="360"/>
      <c r="CB648" s="360"/>
      <c r="CC648" s="360"/>
      <c r="CD648" s="360"/>
      <c r="CE648" s="360"/>
      <c r="CF648" s="360"/>
      <c r="CG648" s="360"/>
      <c r="CH648" s="360"/>
      <c r="CI648" s="361" t="n">
        <v>20000</v>
      </c>
      <c r="CJ648" s="361"/>
      <c r="CK648" s="361"/>
      <c r="CL648" s="361"/>
      <c r="CM648" s="361"/>
      <c r="CN648" s="361"/>
      <c r="CO648" s="361"/>
      <c r="CP648" s="361"/>
      <c r="CQ648" s="361"/>
      <c r="CR648" s="361"/>
      <c r="CS648" s="361"/>
      <c r="CT648" s="361"/>
      <c r="CU648" s="361"/>
      <c r="CV648" s="361"/>
      <c r="CW648" s="361"/>
      <c r="CX648" s="361"/>
      <c r="CY648" s="361"/>
      <c r="CZ648" s="361"/>
    </row>
    <row r="649" customFormat="false" ht="15" hidden="false" customHeight="true" outlineLevel="0" collapsed="false">
      <c r="A649" s="358" t="s">
        <v>154</v>
      </c>
      <c r="B649" s="358"/>
      <c r="C649" s="358"/>
      <c r="D649" s="358"/>
      <c r="E649" s="358"/>
      <c r="F649" s="358"/>
      <c r="G649" s="358"/>
      <c r="H649" s="359" t="s">
        <v>680</v>
      </c>
      <c r="I649" s="359"/>
      <c r="J649" s="359"/>
      <c r="K649" s="359"/>
      <c r="L649" s="359"/>
      <c r="M649" s="359"/>
      <c r="N649" s="359"/>
      <c r="O649" s="359"/>
      <c r="P649" s="359"/>
      <c r="Q649" s="359"/>
      <c r="R649" s="359"/>
      <c r="S649" s="359"/>
      <c r="T649" s="359"/>
      <c r="U649" s="359"/>
      <c r="V649" s="359"/>
      <c r="W649" s="359"/>
      <c r="X649" s="359"/>
      <c r="Y649" s="359"/>
      <c r="Z649" s="359"/>
      <c r="AA649" s="359"/>
      <c r="AB649" s="359"/>
      <c r="AC649" s="359"/>
      <c r="AD649" s="359"/>
      <c r="AE649" s="359"/>
      <c r="AF649" s="359"/>
      <c r="AG649" s="359"/>
      <c r="AH649" s="359"/>
      <c r="AI649" s="359"/>
      <c r="AJ649" s="359"/>
      <c r="AK649" s="359"/>
      <c r="AL649" s="359"/>
      <c r="AM649" s="359"/>
      <c r="AN649" s="359"/>
      <c r="AO649" s="359"/>
      <c r="AP649" s="359"/>
      <c r="AQ649" s="359"/>
      <c r="AR649" s="359"/>
      <c r="AS649" s="359"/>
      <c r="AT649" s="359"/>
      <c r="AU649" s="359"/>
      <c r="AV649" s="359"/>
      <c r="AW649" s="359"/>
      <c r="AX649" s="359"/>
      <c r="AY649" s="359"/>
      <c r="AZ649" s="359"/>
      <c r="BA649" s="359"/>
      <c r="BB649" s="359"/>
      <c r="BC649" s="359"/>
      <c r="BD649" s="359"/>
      <c r="BE649" s="359"/>
      <c r="BF649" s="359"/>
      <c r="BG649" s="359"/>
      <c r="BH649" s="359"/>
      <c r="BI649" s="359"/>
      <c r="BJ649" s="359"/>
      <c r="BK649" s="359"/>
      <c r="BL649" s="359"/>
      <c r="BM649" s="359"/>
      <c r="BN649" s="359"/>
      <c r="BO649" s="359"/>
      <c r="BP649" s="359"/>
      <c r="BQ649" s="359"/>
      <c r="BR649" s="359"/>
      <c r="BS649" s="360" t="n">
        <v>1</v>
      </c>
      <c r="BT649" s="360"/>
      <c r="BU649" s="360"/>
      <c r="BV649" s="360"/>
      <c r="BW649" s="360"/>
      <c r="BX649" s="360"/>
      <c r="BY649" s="360"/>
      <c r="BZ649" s="360"/>
      <c r="CA649" s="360"/>
      <c r="CB649" s="360"/>
      <c r="CC649" s="360"/>
      <c r="CD649" s="360"/>
      <c r="CE649" s="360"/>
      <c r="CF649" s="360"/>
      <c r="CG649" s="360"/>
      <c r="CH649" s="360"/>
      <c r="CI649" s="361" t="n">
        <v>50000</v>
      </c>
      <c r="CJ649" s="361"/>
      <c r="CK649" s="361"/>
      <c r="CL649" s="361"/>
      <c r="CM649" s="361"/>
      <c r="CN649" s="361"/>
      <c r="CO649" s="361"/>
      <c r="CP649" s="361"/>
      <c r="CQ649" s="361"/>
      <c r="CR649" s="361"/>
      <c r="CS649" s="361"/>
      <c r="CT649" s="361"/>
      <c r="CU649" s="361"/>
      <c r="CV649" s="361"/>
      <c r="CW649" s="361"/>
      <c r="CX649" s="361"/>
      <c r="CY649" s="361"/>
      <c r="CZ649" s="361"/>
    </row>
    <row r="650" customFormat="false" ht="15" hidden="false" customHeight="false" outlineLevel="0" collapsed="false">
      <c r="A650" s="387" t="s">
        <v>516</v>
      </c>
      <c r="B650" s="387"/>
      <c r="C650" s="387"/>
      <c r="D650" s="387"/>
      <c r="E650" s="387"/>
      <c r="F650" s="387"/>
      <c r="G650" s="387"/>
      <c r="H650" s="387"/>
      <c r="I650" s="387"/>
      <c r="J650" s="387"/>
      <c r="K650" s="387"/>
      <c r="L650" s="387"/>
      <c r="M650" s="387"/>
      <c r="N650" s="387"/>
      <c r="O650" s="387"/>
      <c r="P650" s="387"/>
      <c r="Q650" s="387"/>
      <c r="R650" s="387"/>
      <c r="S650" s="387"/>
      <c r="T650" s="387"/>
      <c r="U650" s="387"/>
      <c r="V650" s="387"/>
      <c r="W650" s="387"/>
      <c r="X650" s="387"/>
      <c r="Y650" s="387"/>
      <c r="Z650" s="387"/>
      <c r="AA650" s="387"/>
      <c r="AB650" s="387"/>
      <c r="AC650" s="387"/>
      <c r="AD650" s="387"/>
      <c r="AE650" s="387"/>
      <c r="AF650" s="387"/>
      <c r="AG650" s="387"/>
      <c r="AH650" s="387"/>
      <c r="AI650" s="387"/>
      <c r="AJ650" s="387"/>
      <c r="AK650" s="387"/>
      <c r="AL650" s="387"/>
      <c r="AM650" s="387"/>
      <c r="AN650" s="387"/>
      <c r="AO650" s="387"/>
      <c r="AP650" s="387"/>
      <c r="AQ650" s="387"/>
      <c r="AR650" s="387"/>
      <c r="AS650" s="387"/>
      <c r="AT650" s="387"/>
      <c r="AU650" s="387"/>
      <c r="AV650" s="387"/>
      <c r="AW650" s="387"/>
      <c r="AX650" s="387"/>
      <c r="AY650" s="387"/>
      <c r="AZ650" s="387"/>
      <c r="BA650" s="387"/>
      <c r="BB650" s="387"/>
      <c r="BC650" s="387"/>
      <c r="BD650" s="387"/>
      <c r="BE650" s="387"/>
      <c r="BF650" s="387"/>
      <c r="BG650" s="387"/>
      <c r="BH650" s="387"/>
      <c r="BI650" s="387"/>
      <c r="BJ650" s="387"/>
      <c r="BK650" s="387"/>
      <c r="BL650" s="387"/>
      <c r="BM650" s="387"/>
      <c r="BN650" s="387"/>
      <c r="BO650" s="387"/>
      <c r="BP650" s="387"/>
      <c r="BQ650" s="387"/>
      <c r="BR650" s="387"/>
      <c r="BS650" s="365" t="s">
        <v>164</v>
      </c>
      <c r="BT650" s="365"/>
      <c r="BU650" s="365"/>
      <c r="BV650" s="365"/>
      <c r="BW650" s="365"/>
      <c r="BX650" s="365"/>
      <c r="BY650" s="365"/>
      <c r="BZ650" s="365"/>
      <c r="CA650" s="365"/>
      <c r="CB650" s="365"/>
      <c r="CC650" s="365"/>
      <c r="CD650" s="365"/>
      <c r="CE650" s="365"/>
      <c r="CF650" s="365"/>
      <c r="CG650" s="365"/>
      <c r="CH650" s="365"/>
      <c r="CI650" s="366" t="n">
        <f aca="false">CI649+CI648</f>
        <v>70000</v>
      </c>
      <c r="CJ650" s="366"/>
      <c r="CK650" s="366"/>
      <c r="CL650" s="366"/>
      <c r="CM650" s="366"/>
      <c r="CN650" s="366"/>
      <c r="CO650" s="366"/>
      <c r="CP650" s="366"/>
      <c r="CQ650" s="366"/>
      <c r="CR650" s="366"/>
      <c r="CS650" s="366"/>
      <c r="CT650" s="366"/>
      <c r="CU650" s="366"/>
      <c r="CV650" s="366"/>
      <c r="CW650" s="366"/>
      <c r="CX650" s="366"/>
      <c r="CY650" s="366"/>
      <c r="CZ650" s="366"/>
    </row>
    <row r="651" customFormat="false" ht="15" hidden="false" customHeight="false" outlineLevel="0" collapsed="false">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c r="AA651" s="244"/>
      <c r="AB651" s="244"/>
      <c r="AC651" s="244"/>
      <c r="AD651" s="244"/>
      <c r="AE651" s="244"/>
      <c r="AF651" s="244"/>
      <c r="AG651" s="244"/>
      <c r="AH651" s="244"/>
      <c r="AI651" s="244"/>
      <c r="AJ651" s="244"/>
      <c r="AK651" s="244"/>
      <c r="AL651" s="244"/>
      <c r="AM651" s="244"/>
      <c r="AN651" s="244"/>
      <c r="AO651" s="244"/>
      <c r="AP651" s="244"/>
      <c r="AQ651" s="244"/>
      <c r="AR651" s="244"/>
      <c r="AS651" s="244"/>
      <c r="AT651" s="244"/>
      <c r="AU651" s="244"/>
      <c r="AV651" s="244"/>
      <c r="AW651" s="244"/>
      <c r="AX651" s="244"/>
      <c r="AY651" s="351" t="n">
        <v>2027</v>
      </c>
      <c r="AZ651" s="351"/>
      <c r="BA651" s="351"/>
      <c r="BB651" s="351"/>
      <c r="BC651" s="351"/>
      <c r="BD651" s="351"/>
      <c r="BE651" s="351"/>
      <c r="BF651" s="351"/>
      <c r="BG651" s="351"/>
      <c r="BH651" s="351"/>
      <c r="BI651" s="351"/>
      <c r="BJ651" s="351"/>
      <c r="BK651" s="351"/>
      <c r="BL651" s="351"/>
      <c r="BM651" s="351"/>
      <c r="BN651" s="244"/>
      <c r="BO651" s="244"/>
      <c r="BP651" s="244"/>
      <c r="BQ651" s="244"/>
      <c r="BR651" s="244"/>
      <c r="BS651" s="244"/>
      <c r="BT651" s="244"/>
      <c r="BU651" s="244"/>
      <c r="BV651" s="244"/>
      <c r="BW651" s="244"/>
      <c r="BX651" s="244"/>
      <c r="BY651" s="244"/>
      <c r="BZ651" s="244"/>
      <c r="CA651" s="244"/>
      <c r="CB651" s="244"/>
      <c r="CC651" s="244"/>
      <c r="CD651" s="244"/>
      <c r="CE651" s="244"/>
      <c r="CF651" s="244"/>
      <c r="CG651" s="244"/>
      <c r="CH651" s="244"/>
      <c r="CI651" s="244"/>
      <c r="CJ651" s="244"/>
      <c r="CK651" s="244"/>
      <c r="CL651" s="244"/>
      <c r="CM651" s="244"/>
      <c r="CN651" s="244"/>
      <c r="CO651" s="244"/>
      <c r="CP651" s="244"/>
      <c r="CQ651" s="244"/>
      <c r="CR651" s="244"/>
      <c r="CS651" s="244"/>
      <c r="CT651" s="244"/>
      <c r="CU651" s="244"/>
      <c r="CV651" s="244"/>
      <c r="CW651" s="244"/>
      <c r="CX651" s="244"/>
      <c r="CY651" s="244"/>
      <c r="CZ651" s="244"/>
    </row>
    <row r="652" customFormat="false" ht="31.5" hidden="false" customHeight="true" outlineLevel="0" collapsed="false">
      <c r="A652" s="301" t="s">
        <v>387</v>
      </c>
      <c r="B652" s="301"/>
      <c r="C652" s="301"/>
      <c r="D652" s="301"/>
      <c r="E652" s="301"/>
      <c r="F652" s="301"/>
      <c r="G652" s="301"/>
      <c r="H652" s="301" t="s">
        <v>563</v>
      </c>
      <c r="I652" s="301"/>
      <c r="J652" s="301"/>
      <c r="K652" s="301"/>
      <c r="L652" s="301"/>
      <c r="M652" s="301"/>
      <c r="N652" s="301"/>
      <c r="O652" s="301"/>
      <c r="P652" s="301"/>
      <c r="Q652" s="301"/>
      <c r="R652" s="301"/>
      <c r="S652" s="301"/>
      <c r="T652" s="301"/>
      <c r="U652" s="301"/>
      <c r="V652" s="301"/>
      <c r="W652" s="301"/>
      <c r="X652" s="301"/>
      <c r="Y652" s="301"/>
      <c r="Z652" s="301"/>
      <c r="AA652" s="301"/>
      <c r="AB652" s="301"/>
      <c r="AC652" s="301"/>
      <c r="AD652" s="301"/>
      <c r="AE652" s="301"/>
      <c r="AF652" s="301"/>
      <c r="AG652" s="301"/>
      <c r="AH652" s="301"/>
      <c r="AI652" s="301"/>
      <c r="AJ652" s="301"/>
      <c r="AK652" s="301"/>
      <c r="AL652" s="301"/>
      <c r="AM652" s="301"/>
      <c r="AN652" s="301"/>
      <c r="AO652" s="301"/>
      <c r="AP652" s="301"/>
      <c r="AQ652" s="301"/>
      <c r="AR652" s="301"/>
      <c r="AS652" s="301"/>
      <c r="AT652" s="301"/>
      <c r="AU652" s="301"/>
      <c r="AV652" s="301"/>
      <c r="AW652" s="301"/>
      <c r="AX652" s="301"/>
      <c r="AY652" s="301"/>
      <c r="AZ652" s="301"/>
      <c r="BA652" s="301"/>
      <c r="BB652" s="301"/>
      <c r="BC652" s="301"/>
      <c r="BD652" s="301"/>
      <c r="BE652" s="301"/>
      <c r="BF652" s="301"/>
      <c r="BG652" s="301"/>
      <c r="BH652" s="301"/>
      <c r="BI652" s="301"/>
      <c r="BJ652" s="301"/>
      <c r="BK652" s="301"/>
      <c r="BL652" s="301"/>
      <c r="BM652" s="301"/>
      <c r="BN652" s="301"/>
      <c r="BO652" s="301"/>
      <c r="BP652" s="301"/>
      <c r="BQ652" s="301"/>
      <c r="BR652" s="301"/>
      <c r="BS652" s="301" t="s">
        <v>636</v>
      </c>
      <c r="BT652" s="301"/>
      <c r="BU652" s="301"/>
      <c r="BV652" s="301"/>
      <c r="BW652" s="301"/>
      <c r="BX652" s="301"/>
      <c r="BY652" s="301"/>
      <c r="BZ652" s="301"/>
      <c r="CA652" s="301"/>
      <c r="CB652" s="301"/>
      <c r="CC652" s="301"/>
      <c r="CD652" s="301"/>
      <c r="CE652" s="301"/>
      <c r="CF652" s="301"/>
      <c r="CG652" s="301"/>
      <c r="CH652" s="301"/>
      <c r="CI652" s="301" t="s">
        <v>637</v>
      </c>
      <c r="CJ652" s="301"/>
      <c r="CK652" s="301"/>
      <c r="CL652" s="301"/>
      <c r="CM652" s="301"/>
      <c r="CN652" s="301"/>
      <c r="CO652" s="301"/>
      <c r="CP652" s="301"/>
      <c r="CQ652" s="301"/>
      <c r="CR652" s="301"/>
      <c r="CS652" s="301"/>
      <c r="CT652" s="301"/>
      <c r="CU652" s="301"/>
      <c r="CV652" s="301"/>
      <c r="CW652" s="301"/>
      <c r="CX652" s="301"/>
      <c r="CY652" s="301"/>
      <c r="CZ652" s="301"/>
    </row>
    <row r="653" customFormat="false" ht="15" hidden="false" customHeight="false" outlineLevel="0" collapsed="false">
      <c r="A653" s="354" t="n">
        <v>1</v>
      </c>
      <c r="B653" s="354"/>
      <c r="C653" s="354"/>
      <c r="D653" s="354"/>
      <c r="E653" s="354"/>
      <c r="F653" s="354"/>
      <c r="G653" s="354"/>
      <c r="H653" s="354" t="n">
        <v>2</v>
      </c>
      <c r="I653" s="354"/>
      <c r="J653" s="354"/>
      <c r="K653" s="354"/>
      <c r="L653" s="354"/>
      <c r="M653" s="354"/>
      <c r="N653" s="354"/>
      <c r="O653" s="354"/>
      <c r="P653" s="354"/>
      <c r="Q653" s="354"/>
      <c r="R653" s="354"/>
      <c r="S653" s="354"/>
      <c r="T653" s="354"/>
      <c r="U653" s="354"/>
      <c r="V653" s="354"/>
      <c r="W653" s="354"/>
      <c r="X653" s="354"/>
      <c r="Y653" s="354"/>
      <c r="Z653" s="354"/>
      <c r="AA653" s="354"/>
      <c r="AB653" s="354"/>
      <c r="AC653" s="354"/>
      <c r="AD653" s="354"/>
      <c r="AE653" s="354"/>
      <c r="AF653" s="354"/>
      <c r="AG653" s="354"/>
      <c r="AH653" s="354"/>
      <c r="AI653" s="354"/>
      <c r="AJ653" s="354"/>
      <c r="AK653" s="354"/>
      <c r="AL653" s="354"/>
      <c r="AM653" s="354"/>
      <c r="AN653" s="354"/>
      <c r="AO653" s="354"/>
      <c r="AP653" s="354"/>
      <c r="AQ653" s="354"/>
      <c r="AR653" s="354"/>
      <c r="AS653" s="354"/>
      <c r="AT653" s="354"/>
      <c r="AU653" s="354"/>
      <c r="AV653" s="354"/>
      <c r="AW653" s="354"/>
      <c r="AX653" s="354"/>
      <c r="AY653" s="354"/>
      <c r="AZ653" s="354"/>
      <c r="BA653" s="354"/>
      <c r="BB653" s="354"/>
      <c r="BC653" s="354"/>
      <c r="BD653" s="354"/>
      <c r="BE653" s="354"/>
      <c r="BF653" s="354"/>
      <c r="BG653" s="354"/>
      <c r="BH653" s="354"/>
      <c r="BI653" s="354"/>
      <c r="BJ653" s="354"/>
      <c r="BK653" s="354"/>
      <c r="BL653" s="354"/>
      <c r="BM653" s="354"/>
      <c r="BN653" s="354"/>
      <c r="BO653" s="354"/>
      <c r="BP653" s="354"/>
      <c r="BQ653" s="354"/>
      <c r="BR653" s="354"/>
      <c r="BS653" s="354" t="n">
        <v>3</v>
      </c>
      <c r="BT653" s="354"/>
      <c r="BU653" s="354"/>
      <c r="BV653" s="354"/>
      <c r="BW653" s="354"/>
      <c r="BX653" s="354"/>
      <c r="BY653" s="354"/>
      <c r="BZ653" s="354"/>
      <c r="CA653" s="354"/>
      <c r="CB653" s="354"/>
      <c r="CC653" s="354"/>
      <c r="CD653" s="354"/>
      <c r="CE653" s="354"/>
      <c r="CF653" s="354"/>
      <c r="CG653" s="354"/>
      <c r="CH653" s="354"/>
      <c r="CI653" s="354" t="n">
        <v>4</v>
      </c>
      <c r="CJ653" s="354"/>
      <c r="CK653" s="354"/>
      <c r="CL653" s="354"/>
      <c r="CM653" s="354"/>
      <c r="CN653" s="354"/>
      <c r="CO653" s="354"/>
      <c r="CP653" s="354"/>
      <c r="CQ653" s="354"/>
      <c r="CR653" s="354"/>
      <c r="CS653" s="354"/>
      <c r="CT653" s="354"/>
      <c r="CU653" s="354"/>
      <c r="CV653" s="354"/>
      <c r="CW653" s="354"/>
      <c r="CX653" s="354"/>
      <c r="CY653" s="354"/>
      <c r="CZ653" s="354"/>
    </row>
    <row r="654" customFormat="false" ht="15" hidden="false" customHeight="false" outlineLevel="0" collapsed="false">
      <c r="A654" s="367" t="s">
        <v>547</v>
      </c>
      <c r="B654" s="367"/>
      <c r="C654" s="367"/>
      <c r="D654" s="367"/>
      <c r="E654" s="367"/>
      <c r="F654" s="367"/>
      <c r="G654" s="367"/>
      <c r="H654" s="367"/>
      <c r="I654" s="367"/>
      <c r="J654" s="367"/>
      <c r="K654" s="367"/>
      <c r="L654" s="367"/>
      <c r="M654" s="367"/>
      <c r="N654" s="367"/>
      <c r="O654" s="367"/>
      <c r="P654" s="367"/>
      <c r="Q654" s="367"/>
      <c r="R654" s="367"/>
      <c r="S654" s="367"/>
      <c r="T654" s="367"/>
      <c r="U654" s="367"/>
      <c r="V654" s="367"/>
      <c r="W654" s="367"/>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c r="AS654" s="367"/>
      <c r="AT654" s="367"/>
      <c r="AU654" s="367"/>
      <c r="AV654" s="367"/>
      <c r="AW654" s="367"/>
      <c r="AX654" s="367"/>
      <c r="AY654" s="367"/>
      <c r="AZ654" s="367"/>
      <c r="BA654" s="367"/>
      <c r="BB654" s="367"/>
      <c r="BC654" s="367"/>
      <c r="BD654" s="367"/>
      <c r="BE654" s="367"/>
      <c r="BF654" s="367"/>
      <c r="BG654" s="367"/>
      <c r="BH654" s="367"/>
      <c r="BI654" s="367"/>
      <c r="BJ654" s="367"/>
      <c r="BK654" s="367"/>
      <c r="BL654" s="367"/>
      <c r="BM654" s="367"/>
      <c r="BN654" s="367"/>
      <c r="BO654" s="367"/>
      <c r="BP654" s="367"/>
      <c r="BQ654" s="367"/>
      <c r="BR654" s="367"/>
      <c r="BS654" s="367"/>
      <c r="BT654" s="367"/>
      <c r="BU654" s="367"/>
      <c r="BV654" s="367"/>
      <c r="BW654" s="367"/>
      <c r="BX654" s="367"/>
      <c r="BY654" s="367"/>
      <c r="BZ654" s="367"/>
      <c r="CA654" s="367"/>
      <c r="CB654" s="367"/>
      <c r="CC654" s="367"/>
      <c r="CD654" s="367"/>
      <c r="CE654" s="367"/>
      <c r="CF654" s="367"/>
      <c r="CG654" s="367"/>
      <c r="CH654" s="367"/>
      <c r="CI654" s="367"/>
      <c r="CJ654" s="367"/>
      <c r="CK654" s="367"/>
      <c r="CL654" s="367"/>
      <c r="CM654" s="367"/>
      <c r="CN654" s="367"/>
      <c r="CO654" s="367"/>
      <c r="CP654" s="367"/>
      <c r="CQ654" s="367"/>
      <c r="CR654" s="367"/>
      <c r="CS654" s="367"/>
      <c r="CT654" s="367"/>
      <c r="CU654" s="367"/>
      <c r="CV654" s="367"/>
      <c r="CW654" s="367"/>
      <c r="CX654" s="367"/>
      <c r="CY654" s="367"/>
      <c r="CZ654" s="367"/>
    </row>
    <row r="655" customFormat="false" ht="27" hidden="false" customHeight="true" outlineLevel="0" collapsed="false">
      <c r="A655" s="358" t="s">
        <v>154</v>
      </c>
      <c r="B655" s="358"/>
      <c r="C655" s="358"/>
      <c r="D655" s="358"/>
      <c r="E655" s="358"/>
      <c r="F655" s="358"/>
      <c r="G655" s="358"/>
      <c r="H655" s="359" t="s">
        <v>679</v>
      </c>
      <c r="I655" s="359"/>
      <c r="J655" s="359"/>
      <c r="K655" s="359"/>
      <c r="L655" s="359"/>
      <c r="M655" s="359"/>
      <c r="N655" s="359"/>
      <c r="O655" s="359"/>
      <c r="P655" s="359"/>
      <c r="Q655" s="359"/>
      <c r="R655" s="359"/>
      <c r="S655" s="359"/>
      <c r="T655" s="359"/>
      <c r="U655" s="359"/>
      <c r="V655" s="359"/>
      <c r="W655" s="359"/>
      <c r="X655" s="359"/>
      <c r="Y655" s="359"/>
      <c r="Z655" s="359"/>
      <c r="AA655" s="359"/>
      <c r="AB655" s="359"/>
      <c r="AC655" s="359"/>
      <c r="AD655" s="359"/>
      <c r="AE655" s="359"/>
      <c r="AF655" s="359"/>
      <c r="AG655" s="359"/>
      <c r="AH655" s="359"/>
      <c r="AI655" s="359"/>
      <c r="AJ655" s="359"/>
      <c r="AK655" s="359"/>
      <c r="AL655" s="359"/>
      <c r="AM655" s="359"/>
      <c r="AN655" s="359"/>
      <c r="AO655" s="359"/>
      <c r="AP655" s="359"/>
      <c r="AQ655" s="359"/>
      <c r="AR655" s="359"/>
      <c r="AS655" s="359"/>
      <c r="AT655" s="359"/>
      <c r="AU655" s="359"/>
      <c r="AV655" s="359"/>
      <c r="AW655" s="359"/>
      <c r="AX655" s="359"/>
      <c r="AY655" s="359"/>
      <c r="AZ655" s="359"/>
      <c r="BA655" s="359"/>
      <c r="BB655" s="359"/>
      <c r="BC655" s="359"/>
      <c r="BD655" s="359"/>
      <c r="BE655" s="359"/>
      <c r="BF655" s="359"/>
      <c r="BG655" s="359"/>
      <c r="BH655" s="359"/>
      <c r="BI655" s="359"/>
      <c r="BJ655" s="359"/>
      <c r="BK655" s="359"/>
      <c r="BL655" s="359"/>
      <c r="BM655" s="359"/>
      <c r="BN655" s="359"/>
      <c r="BO655" s="359"/>
      <c r="BP655" s="359"/>
      <c r="BQ655" s="359"/>
      <c r="BR655" s="359"/>
      <c r="BS655" s="360" t="n">
        <v>1</v>
      </c>
      <c r="BT655" s="360"/>
      <c r="BU655" s="360"/>
      <c r="BV655" s="360"/>
      <c r="BW655" s="360"/>
      <c r="BX655" s="360"/>
      <c r="BY655" s="360"/>
      <c r="BZ655" s="360"/>
      <c r="CA655" s="360"/>
      <c r="CB655" s="360"/>
      <c r="CC655" s="360"/>
      <c r="CD655" s="360"/>
      <c r="CE655" s="360"/>
      <c r="CF655" s="360"/>
      <c r="CG655" s="360"/>
      <c r="CH655" s="360"/>
      <c r="CI655" s="361" t="n">
        <v>20000</v>
      </c>
      <c r="CJ655" s="361"/>
      <c r="CK655" s="361"/>
      <c r="CL655" s="361"/>
      <c r="CM655" s="361"/>
      <c r="CN655" s="361"/>
      <c r="CO655" s="361"/>
      <c r="CP655" s="361"/>
      <c r="CQ655" s="361"/>
      <c r="CR655" s="361"/>
      <c r="CS655" s="361"/>
      <c r="CT655" s="361"/>
      <c r="CU655" s="361"/>
      <c r="CV655" s="361"/>
      <c r="CW655" s="361"/>
      <c r="CX655" s="361"/>
      <c r="CY655" s="361"/>
      <c r="CZ655" s="361"/>
    </row>
    <row r="656" customFormat="false" ht="15" hidden="false" customHeight="true" outlineLevel="0" collapsed="false">
      <c r="A656" s="358" t="s">
        <v>154</v>
      </c>
      <c r="B656" s="358"/>
      <c r="C656" s="358"/>
      <c r="D656" s="358"/>
      <c r="E656" s="358"/>
      <c r="F656" s="358"/>
      <c r="G656" s="358"/>
      <c r="H656" s="359" t="s">
        <v>680</v>
      </c>
      <c r="I656" s="359"/>
      <c r="J656" s="359"/>
      <c r="K656" s="359"/>
      <c r="L656" s="359"/>
      <c r="M656" s="359"/>
      <c r="N656" s="359"/>
      <c r="O656" s="359"/>
      <c r="P656" s="359"/>
      <c r="Q656" s="359"/>
      <c r="R656" s="359"/>
      <c r="S656" s="359"/>
      <c r="T656" s="359"/>
      <c r="U656" s="359"/>
      <c r="V656" s="359"/>
      <c r="W656" s="359"/>
      <c r="X656" s="359"/>
      <c r="Y656" s="359"/>
      <c r="Z656" s="359"/>
      <c r="AA656" s="359"/>
      <c r="AB656" s="359"/>
      <c r="AC656" s="359"/>
      <c r="AD656" s="359"/>
      <c r="AE656" s="359"/>
      <c r="AF656" s="359"/>
      <c r="AG656" s="359"/>
      <c r="AH656" s="359"/>
      <c r="AI656" s="359"/>
      <c r="AJ656" s="359"/>
      <c r="AK656" s="359"/>
      <c r="AL656" s="359"/>
      <c r="AM656" s="359"/>
      <c r="AN656" s="359"/>
      <c r="AO656" s="359"/>
      <c r="AP656" s="359"/>
      <c r="AQ656" s="359"/>
      <c r="AR656" s="359"/>
      <c r="AS656" s="359"/>
      <c r="AT656" s="359"/>
      <c r="AU656" s="359"/>
      <c r="AV656" s="359"/>
      <c r="AW656" s="359"/>
      <c r="AX656" s="359"/>
      <c r="AY656" s="359"/>
      <c r="AZ656" s="359"/>
      <c r="BA656" s="359"/>
      <c r="BB656" s="359"/>
      <c r="BC656" s="359"/>
      <c r="BD656" s="359"/>
      <c r="BE656" s="359"/>
      <c r="BF656" s="359"/>
      <c r="BG656" s="359"/>
      <c r="BH656" s="359"/>
      <c r="BI656" s="359"/>
      <c r="BJ656" s="359"/>
      <c r="BK656" s="359"/>
      <c r="BL656" s="359"/>
      <c r="BM656" s="359"/>
      <c r="BN656" s="359"/>
      <c r="BO656" s="359"/>
      <c r="BP656" s="359"/>
      <c r="BQ656" s="359"/>
      <c r="BR656" s="359"/>
      <c r="BS656" s="360" t="n">
        <v>1</v>
      </c>
      <c r="BT656" s="360"/>
      <c r="BU656" s="360"/>
      <c r="BV656" s="360"/>
      <c r="BW656" s="360"/>
      <c r="BX656" s="360"/>
      <c r="BY656" s="360"/>
      <c r="BZ656" s="360"/>
      <c r="CA656" s="360"/>
      <c r="CB656" s="360"/>
      <c r="CC656" s="360"/>
      <c r="CD656" s="360"/>
      <c r="CE656" s="360"/>
      <c r="CF656" s="360"/>
      <c r="CG656" s="360"/>
      <c r="CH656" s="360"/>
      <c r="CI656" s="361" t="n">
        <v>50000</v>
      </c>
      <c r="CJ656" s="361"/>
      <c r="CK656" s="361"/>
      <c r="CL656" s="361"/>
      <c r="CM656" s="361"/>
      <c r="CN656" s="361"/>
      <c r="CO656" s="361"/>
      <c r="CP656" s="361"/>
      <c r="CQ656" s="361"/>
      <c r="CR656" s="361"/>
      <c r="CS656" s="361"/>
      <c r="CT656" s="361"/>
      <c r="CU656" s="361"/>
      <c r="CV656" s="361"/>
      <c r="CW656" s="361"/>
      <c r="CX656" s="361"/>
      <c r="CY656" s="361"/>
      <c r="CZ656" s="361"/>
    </row>
    <row r="657" customFormat="false" ht="15" hidden="false" customHeight="false" outlineLevel="0" collapsed="false">
      <c r="A657" s="387" t="s">
        <v>516</v>
      </c>
      <c r="B657" s="387"/>
      <c r="C657" s="387"/>
      <c r="D657" s="387"/>
      <c r="E657" s="387"/>
      <c r="F657" s="387"/>
      <c r="G657" s="387"/>
      <c r="H657" s="387"/>
      <c r="I657" s="387"/>
      <c r="J657" s="387"/>
      <c r="K657" s="387"/>
      <c r="L657" s="387"/>
      <c r="M657" s="387"/>
      <c r="N657" s="387"/>
      <c r="O657" s="387"/>
      <c r="P657" s="387"/>
      <c r="Q657" s="387"/>
      <c r="R657" s="387"/>
      <c r="S657" s="387"/>
      <c r="T657" s="387"/>
      <c r="U657" s="387"/>
      <c r="V657" s="387"/>
      <c r="W657" s="387"/>
      <c r="X657" s="387"/>
      <c r="Y657" s="387"/>
      <c r="Z657" s="387"/>
      <c r="AA657" s="387"/>
      <c r="AB657" s="387"/>
      <c r="AC657" s="387"/>
      <c r="AD657" s="387"/>
      <c r="AE657" s="387"/>
      <c r="AF657" s="387"/>
      <c r="AG657" s="387"/>
      <c r="AH657" s="387"/>
      <c r="AI657" s="387"/>
      <c r="AJ657" s="387"/>
      <c r="AK657" s="387"/>
      <c r="AL657" s="387"/>
      <c r="AM657" s="387"/>
      <c r="AN657" s="387"/>
      <c r="AO657" s="387"/>
      <c r="AP657" s="387"/>
      <c r="AQ657" s="387"/>
      <c r="AR657" s="387"/>
      <c r="AS657" s="387"/>
      <c r="AT657" s="387"/>
      <c r="AU657" s="387"/>
      <c r="AV657" s="387"/>
      <c r="AW657" s="387"/>
      <c r="AX657" s="387"/>
      <c r="AY657" s="387"/>
      <c r="AZ657" s="387"/>
      <c r="BA657" s="387"/>
      <c r="BB657" s="387"/>
      <c r="BC657" s="387"/>
      <c r="BD657" s="387"/>
      <c r="BE657" s="387"/>
      <c r="BF657" s="387"/>
      <c r="BG657" s="387"/>
      <c r="BH657" s="387"/>
      <c r="BI657" s="387"/>
      <c r="BJ657" s="387"/>
      <c r="BK657" s="387"/>
      <c r="BL657" s="387"/>
      <c r="BM657" s="387"/>
      <c r="BN657" s="387"/>
      <c r="BO657" s="387"/>
      <c r="BP657" s="387"/>
      <c r="BQ657" s="387"/>
      <c r="BR657" s="387"/>
      <c r="BS657" s="365" t="s">
        <v>164</v>
      </c>
      <c r="BT657" s="365"/>
      <c r="BU657" s="365"/>
      <c r="BV657" s="365"/>
      <c r="BW657" s="365"/>
      <c r="BX657" s="365"/>
      <c r="BY657" s="365"/>
      <c r="BZ657" s="365"/>
      <c r="CA657" s="365"/>
      <c r="CB657" s="365"/>
      <c r="CC657" s="365"/>
      <c r="CD657" s="365"/>
      <c r="CE657" s="365"/>
      <c r="CF657" s="365"/>
      <c r="CG657" s="365"/>
      <c r="CH657" s="365"/>
      <c r="CI657" s="366" t="n">
        <f aca="false">CI656+CI655</f>
        <v>70000</v>
      </c>
      <c r="CJ657" s="366"/>
      <c r="CK657" s="366"/>
      <c r="CL657" s="366"/>
      <c r="CM657" s="366"/>
      <c r="CN657" s="366"/>
      <c r="CO657" s="366"/>
      <c r="CP657" s="366"/>
      <c r="CQ657" s="366"/>
      <c r="CR657" s="366"/>
      <c r="CS657" s="366"/>
      <c r="CT657" s="366"/>
      <c r="CU657" s="366"/>
      <c r="CV657" s="366"/>
      <c r="CW657" s="366"/>
      <c r="CX657" s="366"/>
      <c r="CY657" s="366"/>
      <c r="CZ657" s="366"/>
    </row>
    <row r="658" customFormat="false" ht="15" hidden="true" customHeight="true" outlineLevel="0" collapsed="false">
      <c r="A658" s="259" t="s">
        <v>681</v>
      </c>
      <c r="B658" s="259"/>
      <c r="C658" s="259"/>
      <c r="D658" s="259"/>
      <c r="E658" s="259"/>
      <c r="F658" s="259"/>
      <c r="G658" s="259"/>
      <c r="H658" s="259"/>
      <c r="I658" s="259"/>
      <c r="J658" s="259"/>
      <c r="K658" s="259"/>
      <c r="L658" s="259"/>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c r="BT658" s="259"/>
      <c r="BU658" s="259"/>
      <c r="BV658" s="259"/>
      <c r="BW658" s="259"/>
      <c r="BX658" s="259"/>
      <c r="BY658" s="259"/>
      <c r="BZ658" s="259"/>
      <c r="CA658" s="259"/>
      <c r="CB658" s="259"/>
      <c r="CC658" s="259"/>
      <c r="CD658" s="259"/>
      <c r="CE658" s="259"/>
      <c r="CF658" s="259"/>
      <c r="CG658" s="259"/>
      <c r="CH658" s="259"/>
      <c r="CI658" s="259"/>
      <c r="CJ658" s="259"/>
      <c r="CK658" s="259"/>
      <c r="CL658" s="259"/>
      <c r="CM658" s="259"/>
      <c r="CN658" s="259"/>
      <c r="CO658" s="259"/>
      <c r="CP658" s="259"/>
      <c r="CQ658" s="259"/>
      <c r="CR658" s="259"/>
      <c r="CS658" s="259"/>
      <c r="CT658" s="259"/>
      <c r="CU658" s="259"/>
      <c r="CV658" s="259"/>
      <c r="CW658" s="259"/>
      <c r="CX658" s="259"/>
      <c r="CY658" s="259"/>
      <c r="CZ658" s="259"/>
    </row>
    <row r="659" customFormat="false" ht="15" hidden="true" customHeight="false" outlineLevel="0" collapsed="false">
      <c r="A659" s="371"/>
      <c r="B659" s="371"/>
      <c r="C659" s="371"/>
      <c r="D659" s="371"/>
      <c r="E659" s="371"/>
      <c r="F659" s="371"/>
      <c r="G659" s="371"/>
      <c r="H659" s="371"/>
      <c r="I659" s="371"/>
      <c r="J659" s="371"/>
      <c r="K659" s="371"/>
      <c r="L659" s="371"/>
      <c r="M659" s="371"/>
      <c r="N659" s="371"/>
      <c r="O659" s="371"/>
      <c r="P659" s="371"/>
      <c r="Q659" s="371"/>
      <c r="R659" s="371"/>
      <c r="S659" s="371"/>
      <c r="T659" s="371"/>
      <c r="U659" s="371"/>
      <c r="V659" s="371"/>
      <c r="W659" s="371"/>
      <c r="X659" s="371"/>
      <c r="Y659" s="371"/>
      <c r="Z659" s="371"/>
      <c r="AA659" s="371"/>
      <c r="AB659" s="371"/>
      <c r="AC659" s="371"/>
      <c r="AD659" s="371"/>
      <c r="AE659" s="371"/>
      <c r="AF659" s="371"/>
      <c r="AG659" s="371"/>
      <c r="AH659" s="371"/>
      <c r="AI659" s="371"/>
      <c r="AJ659" s="371"/>
      <c r="AK659" s="371"/>
      <c r="AL659" s="371"/>
      <c r="AM659" s="371"/>
      <c r="AN659" s="371"/>
      <c r="AO659" s="371"/>
      <c r="AP659" s="371"/>
      <c r="AQ659" s="371"/>
      <c r="AR659" s="371"/>
      <c r="AS659" s="371"/>
      <c r="AT659" s="371"/>
      <c r="AU659" s="371"/>
      <c r="AV659" s="371"/>
      <c r="AW659" s="371"/>
      <c r="AX659" s="371"/>
      <c r="AY659" s="371"/>
      <c r="AZ659" s="371"/>
      <c r="BA659" s="371"/>
      <c r="BB659" s="371"/>
      <c r="BC659" s="371"/>
      <c r="BD659" s="371"/>
      <c r="BE659" s="371"/>
      <c r="BF659" s="371"/>
      <c r="BG659" s="371"/>
      <c r="BH659" s="371"/>
      <c r="BI659" s="371"/>
      <c r="BJ659" s="371"/>
      <c r="BK659" s="371"/>
      <c r="BL659" s="371"/>
      <c r="BM659" s="371"/>
      <c r="BN659" s="371"/>
      <c r="BO659" s="371"/>
      <c r="BP659" s="371"/>
      <c r="BQ659" s="371"/>
      <c r="BR659" s="371"/>
      <c r="BS659" s="371"/>
      <c r="BT659" s="371"/>
      <c r="BU659" s="371"/>
      <c r="BV659" s="371"/>
      <c r="BW659" s="371"/>
      <c r="BX659" s="371"/>
      <c r="BY659" s="371"/>
      <c r="BZ659" s="371"/>
      <c r="CA659" s="371"/>
      <c r="CB659" s="371"/>
      <c r="CC659" s="371"/>
      <c r="CD659" s="371"/>
      <c r="CE659" s="371"/>
      <c r="CF659" s="371"/>
      <c r="CG659" s="371"/>
      <c r="CH659" s="371"/>
      <c r="CI659" s="371"/>
      <c r="CJ659" s="371"/>
      <c r="CK659" s="371"/>
      <c r="CL659" s="371"/>
      <c r="CM659" s="371"/>
      <c r="CN659" s="371"/>
      <c r="CO659" s="371"/>
      <c r="CP659" s="371"/>
      <c r="CQ659" s="371"/>
      <c r="CR659" s="371"/>
      <c r="CS659" s="371"/>
      <c r="CT659" s="371"/>
      <c r="CU659" s="371"/>
      <c r="CV659" s="371"/>
      <c r="CW659" s="371"/>
      <c r="CX659" s="371"/>
      <c r="CY659" s="371"/>
      <c r="CZ659" s="371"/>
    </row>
    <row r="660" customFormat="false" ht="15" hidden="true" customHeight="true" outlineLevel="0" collapsed="false">
      <c r="A660" s="259" t="s">
        <v>407</v>
      </c>
      <c r="B660" s="259"/>
      <c r="C660" s="259"/>
      <c r="D660" s="259"/>
      <c r="E660" s="259"/>
      <c r="F660" s="259"/>
      <c r="G660" s="259"/>
      <c r="H660" s="259"/>
      <c r="I660" s="259"/>
      <c r="J660" s="259"/>
      <c r="K660" s="259"/>
      <c r="L660" s="259"/>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432"/>
      <c r="BD660" s="432"/>
      <c r="BE660" s="432"/>
      <c r="BF660" s="432"/>
      <c r="BG660" s="432"/>
      <c r="BH660" s="432"/>
      <c r="BI660" s="432"/>
      <c r="BJ660" s="432"/>
      <c r="BK660" s="432"/>
      <c r="BL660" s="432"/>
      <c r="BM660" s="432"/>
      <c r="BN660" s="432"/>
      <c r="BO660" s="432"/>
      <c r="BP660" s="432"/>
      <c r="BQ660" s="432"/>
      <c r="BR660" s="432"/>
      <c r="BS660" s="432"/>
      <c r="BT660" s="432"/>
      <c r="BU660" s="432"/>
      <c r="BV660" s="432"/>
      <c r="BW660" s="432"/>
      <c r="BX660" s="432"/>
      <c r="BY660" s="432"/>
      <c r="BZ660" s="432"/>
      <c r="CA660" s="432"/>
      <c r="CB660" s="432"/>
      <c r="CC660" s="432"/>
      <c r="CD660" s="432"/>
      <c r="CE660" s="432"/>
      <c r="CF660" s="432"/>
      <c r="CG660" s="432"/>
      <c r="CH660" s="432"/>
      <c r="CI660" s="432"/>
      <c r="CJ660" s="432"/>
      <c r="CK660" s="432"/>
      <c r="CL660" s="432"/>
      <c r="CM660" s="432"/>
      <c r="CN660" s="432"/>
      <c r="CO660" s="432"/>
      <c r="CP660" s="432"/>
      <c r="CQ660" s="432"/>
      <c r="CR660" s="432"/>
      <c r="CS660" s="432"/>
      <c r="CT660" s="432"/>
      <c r="CU660" s="432"/>
      <c r="CV660" s="432"/>
      <c r="CW660" s="432"/>
      <c r="CX660" s="432"/>
      <c r="CY660" s="432"/>
      <c r="CZ660" s="432"/>
    </row>
    <row r="661" customFormat="false" ht="15" hidden="true" customHeight="false" outlineLevel="0" collapsed="false">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6"/>
      <c r="X661" s="246"/>
      <c r="Y661" s="246"/>
      <c r="Z661" s="246"/>
      <c r="AA661" s="246"/>
      <c r="AB661" s="246"/>
      <c r="AC661" s="246"/>
      <c r="AD661" s="246"/>
      <c r="AE661" s="246"/>
      <c r="AF661" s="246"/>
      <c r="AG661" s="246"/>
      <c r="AH661" s="246"/>
      <c r="AI661" s="246"/>
      <c r="AJ661" s="246"/>
      <c r="AK661" s="246"/>
      <c r="AL661" s="246"/>
      <c r="AM661" s="246"/>
      <c r="AN661" s="246"/>
      <c r="AO661" s="246"/>
      <c r="AP661" s="246"/>
      <c r="AQ661" s="246"/>
      <c r="AR661" s="246"/>
      <c r="AS661" s="246"/>
      <c r="AT661" s="246"/>
      <c r="AU661" s="246"/>
      <c r="AV661" s="246"/>
      <c r="AW661" s="246"/>
      <c r="AX661" s="246"/>
      <c r="AY661" s="246"/>
      <c r="AZ661" s="246"/>
      <c r="BA661" s="246"/>
      <c r="BB661" s="246"/>
      <c r="BC661" s="246"/>
      <c r="BD661" s="246"/>
      <c r="BE661" s="246"/>
      <c r="BF661" s="246"/>
      <c r="BG661" s="246"/>
      <c r="BH661" s="246"/>
      <c r="BI661" s="246"/>
      <c r="BJ661" s="246"/>
      <c r="BK661" s="246"/>
      <c r="BL661" s="246"/>
      <c r="BM661" s="246"/>
      <c r="BN661" s="246"/>
      <c r="BO661" s="246"/>
      <c r="BP661" s="246"/>
      <c r="BQ661" s="246"/>
      <c r="BR661" s="246"/>
      <c r="BS661" s="246"/>
      <c r="BT661" s="246"/>
      <c r="BU661" s="246"/>
      <c r="BV661" s="246"/>
      <c r="BW661" s="246"/>
      <c r="BX661" s="246"/>
      <c r="BY661" s="246"/>
      <c r="BZ661" s="246"/>
      <c r="CA661" s="246"/>
      <c r="CB661" s="246"/>
      <c r="CC661" s="246"/>
      <c r="CD661" s="246"/>
      <c r="CE661" s="246"/>
      <c r="CF661" s="246"/>
      <c r="CG661" s="246"/>
      <c r="CH661" s="246"/>
      <c r="CI661" s="246"/>
      <c r="CJ661" s="246"/>
      <c r="CK661" s="246"/>
      <c r="CL661" s="246"/>
      <c r="CM661" s="246"/>
      <c r="CN661" s="246"/>
      <c r="CO661" s="246"/>
      <c r="CP661" s="246"/>
      <c r="CQ661" s="246"/>
      <c r="CR661" s="246"/>
      <c r="CS661" s="246"/>
      <c r="CT661" s="246"/>
      <c r="CU661" s="246"/>
      <c r="CV661" s="246"/>
      <c r="CW661" s="246"/>
      <c r="CX661" s="246"/>
      <c r="CY661" s="246"/>
      <c r="CZ661" s="246"/>
    </row>
    <row r="662" customFormat="false" ht="15" hidden="true" customHeight="true" outlineLevel="0" collapsed="false">
      <c r="A662" s="301" t="s">
        <v>387</v>
      </c>
      <c r="B662" s="301"/>
      <c r="C662" s="301"/>
      <c r="D662" s="301"/>
      <c r="E662" s="301"/>
      <c r="F662" s="301"/>
      <c r="G662" s="301"/>
      <c r="H662" s="301" t="s">
        <v>38</v>
      </c>
      <c r="I662" s="301"/>
      <c r="J662" s="301"/>
      <c r="K662" s="301"/>
      <c r="L662" s="301"/>
      <c r="M662" s="301"/>
      <c r="N662" s="301"/>
      <c r="O662" s="301"/>
      <c r="P662" s="301"/>
      <c r="Q662" s="301"/>
      <c r="R662" s="301"/>
      <c r="S662" s="301"/>
      <c r="T662" s="301"/>
      <c r="U662" s="301"/>
      <c r="V662" s="301"/>
      <c r="W662" s="301"/>
      <c r="X662" s="301"/>
      <c r="Y662" s="301"/>
      <c r="Z662" s="301"/>
      <c r="AA662" s="301"/>
      <c r="AB662" s="301"/>
      <c r="AC662" s="301"/>
      <c r="AD662" s="301"/>
      <c r="AE662" s="301"/>
      <c r="AF662" s="301"/>
      <c r="AG662" s="301"/>
      <c r="AH662" s="301"/>
      <c r="AI662" s="301"/>
      <c r="AJ662" s="301"/>
      <c r="AK662" s="301"/>
      <c r="AL662" s="301"/>
      <c r="AM662" s="301"/>
      <c r="AN662" s="301"/>
      <c r="AO662" s="301"/>
      <c r="AP662" s="301"/>
      <c r="AQ662" s="301"/>
      <c r="AR662" s="301"/>
      <c r="AS662" s="301"/>
      <c r="AT662" s="301"/>
      <c r="AU662" s="301"/>
      <c r="AV662" s="301"/>
      <c r="AW662" s="301"/>
      <c r="AX662" s="301"/>
      <c r="AY662" s="301"/>
      <c r="AZ662" s="301"/>
      <c r="BA662" s="301"/>
      <c r="BB662" s="301"/>
      <c r="BC662" s="301" t="s">
        <v>682</v>
      </c>
      <c r="BD662" s="301"/>
      <c r="BE662" s="301"/>
      <c r="BF662" s="301"/>
      <c r="BG662" s="301"/>
      <c r="BH662" s="301"/>
      <c r="BI662" s="301"/>
      <c r="BJ662" s="301"/>
      <c r="BK662" s="301"/>
      <c r="BL662" s="301"/>
      <c r="BM662" s="301"/>
      <c r="BN662" s="301"/>
      <c r="BO662" s="301"/>
      <c r="BP662" s="301"/>
      <c r="BQ662" s="301"/>
      <c r="BR662" s="301"/>
      <c r="BS662" s="301"/>
      <c r="BT662" s="301"/>
      <c r="BU662" s="301"/>
      <c r="BV662" s="301"/>
      <c r="BW662" s="301"/>
      <c r="BX662" s="301"/>
      <c r="BY662" s="301"/>
      <c r="BZ662" s="301"/>
      <c r="CA662" s="301"/>
      <c r="CB662" s="301"/>
      <c r="CC662" s="301"/>
      <c r="CD662" s="301"/>
      <c r="CE662" s="301"/>
      <c r="CF662" s="301"/>
      <c r="CG662" s="301"/>
      <c r="CH662" s="301"/>
      <c r="CI662" s="301"/>
      <c r="CJ662" s="301"/>
      <c r="CK662" s="301"/>
      <c r="CL662" s="301"/>
      <c r="CM662" s="301"/>
      <c r="CN662" s="301"/>
      <c r="CO662" s="301"/>
      <c r="CP662" s="301"/>
      <c r="CQ662" s="301"/>
      <c r="CR662" s="301"/>
      <c r="CS662" s="301"/>
      <c r="CT662" s="301"/>
      <c r="CU662" s="301"/>
      <c r="CV662" s="301"/>
      <c r="CW662" s="301"/>
      <c r="CX662" s="301"/>
      <c r="CY662" s="301"/>
      <c r="CZ662" s="301"/>
    </row>
    <row r="663" customFormat="false" ht="15" hidden="true" customHeight="false" outlineLevel="0" collapsed="false">
      <c r="A663" s="354" t="n">
        <v>1</v>
      </c>
      <c r="B663" s="354"/>
      <c r="C663" s="354"/>
      <c r="D663" s="354"/>
      <c r="E663" s="354"/>
      <c r="F663" s="354"/>
      <c r="G663" s="354"/>
      <c r="H663" s="354" t="n">
        <v>2</v>
      </c>
      <c r="I663" s="354"/>
      <c r="J663" s="354"/>
      <c r="K663" s="354"/>
      <c r="L663" s="354"/>
      <c r="M663" s="354"/>
      <c r="N663" s="354"/>
      <c r="O663" s="354"/>
      <c r="P663" s="354"/>
      <c r="Q663" s="354"/>
      <c r="R663" s="354"/>
      <c r="S663" s="354"/>
      <c r="T663" s="354"/>
      <c r="U663" s="354"/>
      <c r="V663" s="354"/>
      <c r="W663" s="354"/>
      <c r="X663" s="354"/>
      <c r="Y663" s="354"/>
      <c r="Z663" s="354"/>
      <c r="AA663" s="354"/>
      <c r="AB663" s="354"/>
      <c r="AC663" s="354"/>
      <c r="AD663" s="354"/>
      <c r="AE663" s="354"/>
      <c r="AF663" s="354"/>
      <c r="AG663" s="354"/>
      <c r="AH663" s="354"/>
      <c r="AI663" s="354"/>
      <c r="AJ663" s="354"/>
      <c r="AK663" s="354"/>
      <c r="AL663" s="354"/>
      <c r="AM663" s="354"/>
      <c r="AN663" s="354"/>
      <c r="AO663" s="354"/>
      <c r="AP663" s="354"/>
      <c r="AQ663" s="354"/>
      <c r="AR663" s="354"/>
      <c r="AS663" s="354"/>
      <c r="AT663" s="354"/>
      <c r="AU663" s="354"/>
      <c r="AV663" s="354"/>
      <c r="AW663" s="354"/>
      <c r="AX663" s="354"/>
      <c r="AY663" s="354"/>
      <c r="AZ663" s="354"/>
      <c r="BA663" s="354"/>
      <c r="BB663" s="354"/>
      <c r="BC663" s="354" t="n">
        <v>3</v>
      </c>
      <c r="BD663" s="354"/>
      <c r="BE663" s="354"/>
      <c r="BF663" s="354"/>
      <c r="BG663" s="354"/>
      <c r="BH663" s="354"/>
      <c r="BI663" s="354"/>
      <c r="BJ663" s="354"/>
      <c r="BK663" s="354"/>
      <c r="BL663" s="354"/>
      <c r="BM663" s="354"/>
      <c r="BN663" s="354"/>
      <c r="BO663" s="354"/>
      <c r="BP663" s="354"/>
      <c r="BQ663" s="354"/>
      <c r="BR663" s="354"/>
      <c r="BS663" s="354"/>
      <c r="BT663" s="354"/>
      <c r="BU663" s="354"/>
      <c r="BV663" s="354"/>
      <c r="BW663" s="354"/>
      <c r="BX663" s="354"/>
      <c r="BY663" s="354"/>
      <c r="BZ663" s="354"/>
      <c r="CA663" s="354"/>
      <c r="CB663" s="354"/>
      <c r="CC663" s="354"/>
      <c r="CD663" s="354"/>
      <c r="CE663" s="354"/>
      <c r="CF663" s="354"/>
      <c r="CG663" s="354"/>
      <c r="CH663" s="354"/>
      <c r="CI663" s="354"/>
      <c r="CJ663" s="354"/>
      <c r="CK663" s="354"/>
      <c r="CL663" s="354"/>
      <c r="CM663" s="354"/>
      <c r="CN663" s="354"/>
      <c r="CO663" s="354"/>
      <c r="CP663" s="354"/>
      <c r="CQ663" s="354"/>
      <c r="CR663" s="354"/>
      <c r="CS663" s="354"/>
      <c r="CT663" s="354"/>
      <c r="CU663" s="354"/>
      <c r="CV663" s="354"/>
      <c r="CW663" s="354"/>
      <c r="CX663" s="354"/>
      <c r="CY663" s="354"/>
      <c r="CZ663" s="354"/>
    </row>
    <row r="664" customFormat="false" ht="15" hidden="true" customHeight="false" outlineLevel="0" collapsed="false">
      <c r="A664" s="379" t="s">
        <v>408</v>
      </c>
      <c r="B664" s="379"/>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c r="AA664" s="379"/>
      <c r="AB664" s="379"/>
      <c r="AC664" s="379"/>
      <c r="AD664" s="379"/>
      <c r="AE664" s="379"/>
      <c r="AF664" s="379"/>
      <c r="AG664" s="379"/>
      <c r="AH664" s="379"/>
      <c r="AI664" s="379"/>
      <c r="AJ664" s="379"/>
      <c r="AK664" s="379"/>
      <c r="AL664" s="379"/>
      <c r="AM664" s="379"/>
      <c r="AN664" s="379"/>
      <c r="AO664" s="379"/>
      <c r="AP664" s="379"/>
      <c r="AQ664" s="379"/>
      <c r="AR664" s="379"/>
      <c r="AS664" s="379"/>
      <c r="AT664" s="379"/>
      <c r="AU664" s="379"/>
      <c r="AV664" s="379"/>
      <c r="AW664" s="379"/>
      <c r="AX664" s="379"/>
      <c r="AY664" s="379"/>
      <c r="AZ664" s="379"/>
      <c r="BA664" s="379"/>
      <c r="BB664" s="379"/>
      <c r="BC664" s="379"/>
      <c r="BD664" s="379"/>
      <c r="BE664" s="379"/>
      <c r="BF664" s="379"/>
      <c r="BG664" s="379"/>
      <c r="BH664" s="379"/>
      <c r="BI664" s="379"/>
      <c r="BJ664" s="379"/>
      <c r="BK664" s="379"/>
      <c r="BL664" s="379"/>
      <c r="BM664" s="379"/>
      <c r="BN664" s="379"/>
      <c r="BO664" s="379"/>
      <c r="BP664" s="379"/>
      <c r="BQ664" s="379"/>
      <c r="BR664" s="379"/>
      <c r="BS664" s="379"/>
      <c r="BT664" s="379"/>
      <c r="BU664" s="379"/>
      <c r="BV664" s="379"/>
      <c r="BW664" s="379"/>
      <c r="BX664" s="379"/>
      <c r="BY664" s="379"/>
      <c r="BZ664" s="379"/>
      <c r="CA664" s="379"/>
      <c r="CB664" s="379"/>
      <c r="CC664" s="379"/>
      <c r="CD664" s="379"/>
      <c r="CE664" s="379"/>
      <c r="CF664" s="379"/>
      <c r="CG664" s="379"/>
      <c r="CH664" s="379"/>
      <c r="CI664" s="379"/>
      <c r="CJ664" s="379"/>
      <c r="CK664" s="379"/>
      <c r="CL664" s="379"/>
      <c r="CM664" s="379"/>
      <c r="CN664" s="379"/>
      <c r="CO664" s="379"/>
      <c r="CP664" s="379"/>
      <c r="CQ664" s="379"/>
      <c r="CR664" s="379"/>
      <c r="CS664" s="379"/>
      <c r="CT664" s="379"/>
      <c r="CU664" s="379"/>
      <c r="CV664" s="379"/>
      <c r="CW664" s="379"/>
      <c r="CX664" s="379"/>
      <c r="CY664" s="379"/>
      <c r="CZ664" s="379"/>
    </row>
    <row r="665" customFormat="false" ht="15" hidden="true" customHeight="false" outlineLevel="0" collapsed="false">
      <c r="A665" s="358"/>
      <c r="B665" s="358"/>
      <c r="C665" s="358"/>
      <c r="D665" s="358"/>
      <c r="E665" s="358"/>
      <c r="F665" s="358"/>
      <c r="G665" s="358"/>
      <c r="H665" s="359"/>
      <c r="I665" s="359"/>
      <c r="J665" s="359"/>
      <c r="K665" s="359"/>
      <c r="L665" s="359"/>
      <c r="M665" s="359"/>
      <c r="N665" s="359"/>
      <c r="O665" s="359"/>
      <c r="P665" s="359"/>
      <c r="Q665" s="359"/>
      <c r="R665" s="359"/>
      <c r="S665" s="359"/>
      <c r="T665" s="359"/>
      <c r="U665" s="359"/>
      <c r="V665" s="359"/>
      <c r="W665" s="359"/>
      <c r="X665" s="359"/>
      <c r="Y665" s="359"/>
      <c r="Z665" s="359"/>
      <c r="AA665" s="359"/>
      <c r="AB665" s="359"/>
      <c r="AC665" s="359"/>
      <c r="AD665" s="359"/>
      <c r="AE665" s="359"/>
      <c r="AF665" s="359"/>
      <c r="AG665" s="359"/>
      <c r="AH665" s="359"/>
      <c r="AI665" s="359"/>
      <c r="AJ665" s="359"/>
      <c r="AK665" s="359"/>
      <c r="AL665" s="359"/>
      <c r="AM665" s="359"/>
      <c r="AN665" s="359"/>
      <c r="AO665" s="359"/>
      <c r="AP665" s="359"/>
      <c r="AQ665" s="359"/>
      <c r="AR665" s="359"/>
      <c r="AS665" s="359"/>
      <c r="AT665" s="359"/>
      <c r="AU665" s="359"/>
      <c r="AV665" s="359"/>
      <c r="AW665" s="359"/>
      <c r="AX665" s="359"/>
      <c r="AY665" s="359"/>
      <c r="AZ665" s="359"/>
      <c r="BA665" s="359"/>
      <c r="BB665" s="359"/>
      <c r="BC665" s="360"/>
      <c r="BD665" s="360"/>
      <c r="BE665" s="360"/>
      <c r="BF665" s="360"/>
      <c r="BG665" s="360"/>
      <c r="BH665" s="360"/>
      <c r="BI665" s="360"/>
      <c r="BJ665" s="360"/>
      <c r="BK665" s="360"/>
      <c r="BL665" s="360"/>
      <c r="BM665" s="360"/>
      <c r="BN665" s="360"/>
      <c r="BO665" s="360"/>
      <c r="BP665" s="360"/>
      <c r="BQ665" s="360"/>
      <c r="BR665" s="360"/>
      <c r="BS665" s="360"/>
      <c r="BT665" s="360"/>
      <c r="BU665" s="360"/>
      <c r="BV665" s="360"/>
      <c r="BW665" s="360"/>
      <c r="BX665" s="360"/>
      <c r="BY665" s="360"/>
      <c r="BZ665" s="360"/>
      <c r="CA665" s="360"/>
      <c r="CB665" s="360"/>
      <c r="CC665" s="360"/>
      <c r="CD665" s="360"/>
      <c r="CE665" s="360"/>
      <c r="CF665" s="360"/>
      <c r="CG665" s="360"/>
      <c r="CH665" s="360"/>
      <c r="CI665" s="360"/>
      <c r="CJ665" s="360"/>
      <c r="CK665" s="360"/>
      <c r="CL665" s="360"/>
      <c r="CM665" s="360"/>
      <c r="CN665" s="360"/>
      <c r="CO665" s="360"/>
      <c r="CP665" s="360"/>
      <c r="CQ665" s="360"/>
      <c r="CR665" s="360"/>
      <c r="CS665" s="360"/>
      <c r="CT665" s="360"/>
      <c r="CU665" s="360"/>
      <c r="CV665" s="360"/>
      <c r="CW665" s="360"/>
      <c r="CX665" s="360"/>
      <c r="CY665" s="360"/>
      <c r="CZ665" s="360"/>
    </row>
    <row r="666" customFormat="false" ht="15" hidden="true" customHeight="true" outlineLevel="0" collapsed="false">
      <c r="A666" s="368" t="s">
        <v>516</v>
      </c>
      <c r="B666" s="368"/>
      <c r="C666" s="368"/>
      <c r="D666" s="368"/>
      <c r="E666" s="368"/>
      <c r="F666" s="368"/>
      <c r="G666" s="368"/>
      <c r="H666" s="368"/>
      <c r="I666" s="368"/>
      <c r="J666" s="368"/>
      <c r="K666" s="368"/>
      <c r="L666" s="368"/>
      <c r="M666" s="368"/>
      <c r="N666" s="368"/>
      <c r="O666" s="368"/>
      <c r="P666" s="368"/>
      <c r="Q666" s="368"/>
      <c r="R666" s="368"/>
      <c r="S666" s="368"/>
      <c r="T666" s="368"/>
      <c r="U666" s="368"/>
      <c r="V666" s="368"/>
      <c r="W666" s="368"/>
      <c r="X666" s="368"/>
      <c r="Y666" s="368"/>
      <c r="Z666" s="368"/>
      <c r="AA666" s="368"/>
      <c r="AB666" s="368"/>
      <c r="AC666" s="368"/>
      <c r="AD666" s="368"/>
      <c r="AE666" s="368"/>
      <c r="AF666" s="368"/>
      <c r="AG666" s="368"/>
      <c r="AH666" s="368"/>
      <c r="AI666" s="368"/>
      <c r="AJ666" s="368"/>
      <c r="AK666" s="368"/>
      <c r="AL666" s="368"/>
      <c r="AM666" s="368"/>
      <c r="AN666" s="368"/>
      <c r="AO666" s="368"/>
      <c r="AP666" s="368"/>
      <c r="AQ666" s="368"/>
      <c r="AR666" s="368"/>
      <c r="AS666" s="368"/>
      <c r="AT666" s="368"/>
      <c r="AU666" s="368"/>
      <c r="AV666" s="368"/>
      <c r="AW666" s="368"/>
      <c r="AX666" s="368"/>
      <c r="AY666" s="368"/>
      <c r="AZ666" s="368"/>
      <c r="BA666" s="368"/>
      <c r="BB666" s="368"/>
      <c r="BC666" s="360"/>
      <c r="BD666" s="360"/>
      <c r="BE666" s="360"/>
      <c r="BF666" s="360"/>
      <c r="BG666" s="360"/>
      <c r="BH666" s="360"/>
      <c r="BI666" s="360"/>
      <c r="BJ666" s="360"/>
      <c r="BK666" s="360"/>
      <c r="BL666" s="360"/>
      <c r="BM666" s="360"/>
      <c r="BN666" s="360"/>
      <c r="BO666" s="360"/>
      <c r="BP666" s="360"/>
      <c r="BQ666" s="360"/>
      <c r="BR666" s="360"/>
      <c r="BS666" s="360"/>
      <c r="BT666" s="360"/>
      <c r="BU666" s="360"/>
      <c r="BV666" s="360"/>
      <c r="BW666" s="360"/>
      <c r="BX666" s="360"/>
      <c r="BY666" s="360"/>
      <c r="BZ666" s="360"/>
      <c r="CA666" s="360"/>
      <c r="CB666" s="360"/>
      <c r="CC666" s="360"/>
      <c r="CD666" s="360"/>
      <c r="CE666" s="360"/>
      <c r="CF666" s="360"/>
      <c r="CG666" s="360"/>
      <c r="CH666" s="360"/>
      <c r="CI666" s="360"/>
      <c r="CJ666" s="360"/>
      <c r="CK666" s="360"/>
      <c r="CL666" s="360"/>
      <c r="CM666" s="360"/>
      <c r="CN666" s="360"/>
      <c r="CO666" s="360"/>
      <c r="CP666" s="360"/>
      <c r="CQ666" s="360"/>
      <c r="CR666" s="360"/>
      <c r="CS666" s="360"/>
      <c r="CT666" s="360"/>
      <c r="CU666" s="360"/>
      <c r="CV666" s="360"/>
      <c r="CW666" s="360"/>
      <c r="CX666" s="360"/>
      <c r="CY666" s="360"/>
      <c r="CZ666" s="360"/>
    </row>
    <row r="667" customFormat="false" ht="15" hidden="true" customHeight="false" outlineLevel="0" collapsed="false">
      <c r="A667" s="379" t="s">
        <v>408</v>
      </c>
      <c r="B667" s="379"/>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c r="AA667" s="379"/>
      <c r="AB667" s="379"/>
      <c r="AC667" s="379"/>
      <c r="AD667" s="379"/>
      <c r="AE667" s="379"/>
      <c r="AF667" s="379"/>
      <c r="AG667" s="379"/>
      <c r="AH667" s="379"/>
      <c r="AI667" s="379"/>
      <c r="AJ667" s="379"/>
      <c r="AK667" s="379"/>
      <c r="AL667" s="379"/>
      <c r="AM667" s="379"/>
      <c r="AN667" s="379"/>
      <c r="AO667" s="379"/>
      <c r="AP667" s="379"/>
      <c r="AQ667" s="379"/>
      <c r="AR667" s="379"/>
      <c r="AS667" s="379"/>
      <c r="AT667" s="379"/>
      <c r="AU667" s="379"/>
      <c r="AV667" s="379"/>
      <c r="AW667" s="379"/>
      <c r="AX667" s="379"/>
      <c r="AY667" s="379"/>
      <c r="AZ667" s="379"/>
      <c r="BA667" s="379"/>
      <c r="BB667" s="379"/>
      <c r="BC667" s="379"/>
      <c r="BD667" s="379"/>
      <c r="BE667" s="379"/>
      <c r="BF667" s="379"/>
      <c r="BG667" s="379"/>
      <c r="BH667" s="379"/>
      <c r="BI667" s="379"/>
      <c r="BJ667" s="379"/>
      <c r="BK667" s="379"/>
      <c r="BL667" s="379"/>
      <c r="BM667" s="379"/>
      <c r="BN667" s="379"/>
      <c r="BO667" s="379"/>
      <c r="BP667" s="379"/>
      <c r="BQ667" s="379"/>
      <c r="BR667" s="379"/>
      <c r="BS667" s="379"/>
      <c r="BT667" s="379"/>
      <c r="BU667" s="379"/>
      <c r="BV667" s="379"/>
      <c r="BW667" s="379"/>
      <c r="BX667" s="379"/>
      <c r="BY667" s="379"/>
      <c r="BZ667" s="379"/>
      <c r="CA667" s="379"/>
      <c r="CB667" s="379"/>
      <c r="CC667" s="379"/>
      <c r="CD667" s="379"/>
      <c r="CE667" s="379"/>
      <c r="CF667" s="379"/>
      <c r="CG667" s="379"/>
      <c r="CH667" s="379"/>
      <c r="CI667" s="379"/>
      <c r="CJ667" s="379"/>
      <c r="CK667" s="379"/>
      <c r="CL667" s="379"/>
      <c r="CM667" s="379"/>
      <c r="CN667" s="379"/>
      <c r="CO667" s="379"/>
      <c r="CP667" s="379"/>
      <c r="CQ667" s="379"/>
      <c r="CR667" s="379"/>
      <c r="CS667" s="379"/>
      <c r="CT667" s="379"/>
      <c r="CU667" s="379"/>
      <c r="CV667" s="379"/>
      <c r="CW667" s="379"/>
      <c r="CX667" s="379"/>
      <c r="CY667" s="379"/>
      <c r="CZ667" s="379"/>
    </row>
    <row r="668" customFormat="false" ht="15" hidden="true" customHeight="false" outlineLevel="0" collapsed="false">
      <c r="A668" s="358"/>
      <c r="B668" s="358"/>
      <c r="C668" s="358"/>
      <c r="D668" s="358"/>
      <c r="E668" s="358"/>
      <c r="F668" s="358"/>
      <c r="G668" s="358"/>
      <c r="H668" s="359"/>
      <c r="I668" s="359"/>
      <c r="J668" s="359"/>
      <c r="K668" s="359"/>
      <c r="L668" s="359"/>
      <c r="M668" s="359"/>
      <c r="N668" s="359"/>
      <c r="O668" s="359"/>
      <c r="P668" s="359"/>
      <c r="Q668" s="359"/>
      <c r="R668" s="359"/>
      <c r="S668" s="359"/>
      <c r="T668" s="359"/>
      <c r="U668" s="359"/>
      <c r="V668" s="359"/>
      <c r="W668" s="359"/>
      <c r="X668" s="359"/>
      <c r="Y668" s="359"/>
      <c r="Z668" s="359"/>
      <c r="AA668" s="359"/>
      <c r="AB668" s="359"/>
      <c r="AC668" s="359"/>
      <c r="AD668" s="359"/>
      <c r="AE668" s="359"/>
      <c r="AF668" s="359"/>
      <c r="AG668" s="359"/>
      <c r="AH668" s="359"/>
      <c r="AI668" s="359"/>
      <c r="AJ668" s="359"/>
      <c r="AK668" s="359"/>
      <c r="AL668" s="359"/>
      <c r="AM668" s="359"/>
      <c r="AN668" s="359"/>
      <c r="AO668" s="359"/>
      <c r="AP668" s="359"/>
      <c r="AQ668" s="359"/>
      <c r="AR668" s="359"/>
      <c r="AS668" s="359"/>
      <c r="AT668" s="359"/>
      <c r="AU668" s="359"/>
      <c r="AV668" s="359"/>
      <c r="AW668" s="359"/>
      <c r="AX668" s="359"/>
      <c r="AY668" s="359"/>
      <c r="AZ668" s="359"/>
      <c r="BA668" s="359"/>
      <c r="BB668" s="359"/>
      <c r="BC668" s="360"/>
      <c r="BD668" s="360"/>
      <c r="BE668" s="360"/>
      <c r="BF668" s="360"/>
      <c r="BG668" s="360"/>
      <c r="BH668" s="360"/>
      <c r="BI668" s="360"/>
      <c r="BJ668" s="360"/>
      <c r="BK668" s="360"/>
      <c r="BL668" s="360"/>
      <c r="BM668" s="360"/>
      <c r="BN668" s="360"/>
      <c r="BO668" s="360"/>
      <c r="BP668" s="360"/>
      <c r="BQ668" s="360"/>
      <c r="BR668" s="360"/>
      <c r="BS668" s="360"/>
      <c r="BT668" s="360"/>
      <c r="BU668" s="360"/>
      <c r="BV668" s="360"/>
      <c r="BW668" s="360"/>
      <c r="BX668" s="360"/>
      <c r="BY668" s="360"/>
      <c r="BZ668" s="360"/>
      <c r="CA668" s="360"/>
      <c r="CB668" s="360"/>
      <c r="CC668" s="360"/>
      <c r="CD668" s="360"/>
      <c r="CE668" s="360"/>
      <c r="CF668" s="360"/>
      <c r="CG668" s="360"/>
      <c r="CH668" s="360"/>
      <c r="CI668" s="360"/>
      <c r="CJ668" s="360"/>
      <c r="CK668" s="360"/>
      <c r="CL668" s="360"/>
      <c r="CM668" s="360"/>
      <c r="CN668" s="360"/>
      <c r="CO668" s="360"/>
      <c r="CP668" s="360"/>
      <c r="CQ668" s="360"/>
      <c r="CR668" s="360"/>
      <c r="CS668" s="360"/>
      <c r="CT668" s="360"/>
      <c r="CU668" s="360"/>
      <c r="CV668" s="360"/>
      <c r="CW668" s="360"/>
      <c r="CX668" s="360"/>
      <c r="CY668" s="360"/>
      <c r="CZ668" s="360"/>
    </row>
    <row r="669" customFormat="false" ht="15" hidden="true" customHeight="true" outlineLevel="0" collapsed="false">
      <c r="A669" s="368" t="s">
        <v>516</v>
      </c>
      <c r="B669" s="368"/>
      <c r="C669" s="368"/>
      <c r="D669" s="368"/>
      <c r="E669" s="368"/>
      <c r="F669" s="368"/>
      <c r="G669" s="368"/>
      <c r="H669" s="368"/>
      <c r="I669" s="368"/>
      <c r="J669" s="368"/>
      <c r="K669" s="368"/>
      <c r="L669" s="368"/>
      <c r="M669" s="368"/>
      <c r="N669" s="368"/>
      <c r="O669" s="368"/>
      <c r="P669" s="368"/>
      <c r="Q669" s="368"/>
      <c r="R669" s="368"/>
      <c r="S669" s="368"/>
      <c r="T669" s="368"/>
      <c r="U669" s="368"/>
      <c r="V669" s="368"/>
      <c r="W669" s="368"/>
      <c r="X669" s="368"/>
      <c r="Y669" s="368"/>
      <c r="Z669" s="368"/>
      <c r="AA669" s="368"/>
      <c r="AB669" s="368"/>
      <c r="AC669" s="368"/>
      <c r="AD669" s="368"/>
      <c r="AE669" s="368"/>
      <c r="AF669" s="368"/>
      <c r="AG669" s="368"/>
      <c r="AH669" s="368"/>
      <c r="AI669" s="368"/>
      <c r="AJ669" s="368"/>
      <c r="AK669" s="368"/>
      <c r="AL669" s="368"/>
      <c r="AM669" s="368"/>
      <c r="AN669" s="368"/>
      <c r="AO669" s="368"/>
      <c r="AP669" s="368"/>
      <c r="AQ669" s="368"/>
      <c r="AR669" s="368"/>
      <c r="AS669" s="368"/>
      <c r="AT669" s="368"/>
      <c r="AU669" s="368"/>
      <c r="AV669" s="368"/>
      <c r="AW669" s="368"/>
      <c r="AX669" s="368"/>
      <c r="AY669" s="368"/>
      <c r="AZ669" s="368"/>
      <c r="BA669" s="368"/>
      <c r="BB669" s="368"/>
      <c r="BC669" s="360"/>
      <c r="BD669" s="360"/>
      <c r="BE669" s="360"/>
      <c r="BF669" s="360"/>
      <c r="BG669" s="360"/>
      <c r="BH669" s="360"/>
      <c r="BI669" s="360"/>
      <c r="BJ669" s="360"/>
      <c r="BK669" s="360"/>
      <c r="BL669" s="360"/>
      <c r="BM669" s="360"/>
      <c r="BN669" s="360"/>
      <c r="BO669" s="360"/>
      <c r="BP669" s="360"/>
      <c r="BQ669" s="360"/>
      <c r="BR669" s="360"/>
      <c r="BS669" s="360"/>
      <c r="BT669" s="360"/>
      <c r="BU669" s="360"/>
      <c r="BV669" s="360"/>
      <c r="BW669" s="360"/>
      <c r="BX669" s="360"/>
      <c r="BY669" s="360"/>
      <c r="BZ669" s="360"/>
      <c r="CA669" s="360"/>
      <c r="CB669" s="360"/>
      <c r="CC669" s="360"/>
      <c r="CD669" s="360"/>
      <c r="CE669" s="360"/>
      <c r="CF669" s="360"/>
      <c r="CG669" s="360"/>
      <c r="CH669" s="360"/>
      <c r="CI669" s="360"/>
      <c r="CJ669" s="360"/>
      <c r="CK669" s="360"/>
      <c r="CL669" s="360"/>
      <c r="CM669" s="360"/>
      <c r="CN669" s="360"/>
      <c r="CO669" s="360"/>
      <c r="CP669" s="360"/>
      <c r="CQ669" s="360"/>
      <c r="CR669" s="360"/>
      <c r="CS669" s="360"/>
      <c r="CT669" s="360"/>
      <c r="CU669" s="360"/>
      <c r="CV669" s="360"/>
      <c r="CW669" s="360"/>
      <c r="CX669" s="360"/>
      <c r="CY669" s="360"/>
      <c r="CZ669" s="360"/>
    </row>
    <row r="670" customFormat="false" ht="15" hidden="true" customHeight="true" outlineLevel="0" collapsed="false">
      <c r="A670" s="368" t="s">
        <v>350</v>
      </c>
      <c r="B670" s="368"/>
      <c r="C670" s="368"/>
      <c r="D670" s="368"/>
      <c r="E670" s="368"/>
      <c r="F670" s="368"/>
      <c r="G670" s="368"/>
      <c r="H670" s="368"/>
      <c r="I670" s="368"/>
      <c r="J670" s="368"/>
      <c r="K670" s="368"/>
      <c r="L670" s="368"/>
      <c r="M670" s="368"/>
      <c r="N670" s="368"/>
      <c r="O670" s="368"/>
      <c r="P670" s="368"/>
      <c r="Q670" s="368"/>
      <c r="R670" s="368"/>
      <c r="S670" s="368"/>
      <c r="T670" s="368"/>
      <c r="U670" s="368"/>
      <c r="V670" s="368"/>
      <c r="W670" s="368"/>
      <c r="X670" s="368"/>
      <c r="Y670" s="368"/>
      <c r="Z670" s="368"/>
      <c r="AA670" s="368"/>
      <c r="AB670" s="368"/>
      <c r="AC670" s="368"/>
      <c r="AD670" s="368"/>
      <c r="AE670" s="368"/>
      <c r="AF670" s="368"/>
      <c r="AG670" s="368"/>
      <c r="AH670" s="368"/>
      <c r="AI670" s="368"/>
      <c r="AJ670" s="368"/>
      <c r="AK670" s="368"/>
      <c r="AL670" s="368"/>
      <c r="AM670" s="368"/>
      <c r="AN670" s="368"/>
      <c r="AO670" s="368"/>
      <c r="AP670" s="368"/>
      <c r="AQ670" s="368"/>
      <c r="AR670" s="368"/>
      <c r="AS670" s="368"/>
      <c r="AT670" s="368"/>
      <c r="AU670" s="368"/>
      <c r="AV670" s="368"/>
      <c r="AW670" s="368"/>
      <c r="AX670" s="368"/>
      <c r="AY670" s="368"/>
      <c r="AZ670" s="368"/>
      <c r="BA670" s="368"/>
      <c r="BB670" s="368"/>
      <c r="BC670" s="360"/>
      <c r="BD670" s="360"/>
      <c r="BE670" s="360"/>
      <c r="BF670" s="360"/>
      <c r="BG670" s="360"/>
      <c r="BH670" s="360"/>
      <c r="BI670" s="360"/>
      <c r="BJ670" s="360"/>
      <c r="BK670" s="360"/>
      <c r="BL670" s="360"/>
      <c r="BM670" s="360"/>
      <c r="BN670" s="360"/>
      <c r="BO670" s="360"/>
      <c r="BP670" s="360"/>
      <c r="BQ670" s="360"/>
      <c r="BR670" s="360"/>
      <c r="BS670" s="360"/>
      <c r="BT670" s="360"/>
      <c r="BU670" s="360"/>
      <c r="BV670" s="360"/>
      <c r="BW670" s="360"/>
      <c r="BX670" s="360"/>
      <c r="BY670" s="360"/>
      <c r="BZ670" s="360"/>
      <c r="CA670" s="360"/>
      <c r="CB670" s="360"/>
      <c r="CC670" s="360"/>
      <c r="CD670" s="360"/>
      <c r="CE670" s="360"/>
      <c r="CF670" s="360"/>
      <c r="CG670" s="360"/>
      <c r="CH670" s="360"/>
      <c r="CI670" s="360"/>
      <c r="CJ670" s="360"/>
      <c r="CK670" s="360"/>
      <c r="CL670" s="360"/>
      <c r="CM670" s="360"/>
      <c r="CN670" s="360"/>
      <c r="CO670" s="360"/>
      <c r="CP670" s="360"/>
      <c r="CQ670" s="360"/>
      <c r="CR670" s="360"/>
      <c r="CS670" s="360"/>
      <c r="CT670" s="360"/>
      <c r="CU670" s="360"/>
      <c r="CV670" s="360"/>
      <c r="CW670" s="360"/>
      <c r="CX670" s="360"/>
      <c r="CY670" s="360"/>
      <c r="CZ670" s="360"/>
    </row>
    <row r="671" customFormat="false" ht="15" hidden="true" customHeight="false" outlineLevel="0" collapsed="false"/>
  </sheetData>
  <mergeCells count="2592">
    <mergeCell ref="A1:CZ1"/>
    <mergeCell ref="W3:CZ3"/>
    <mergeCell ref="BG4:BR4"/>
    <mergeCell ref="A5:F5"/>
    <mergeCell ref="G5:AC5"/>
    <mergeCell ref="AD5:BB5"/>
    <mergeCell ref="BC5:BR5"/>
    <mergeCell ref="BS5:CH5"/>
    <mergeCell ref="CI5:CZ5"/>
    <mergeCell ref="A6:F6"/>
    <mergeCell ref="G6:AC6"/>
    <mergeCell ref="AD6:BB6"/>
    <mergeCell ref="BC6:BR6"/>
    <mergeCell ref="BS6:CH6"/>
    <mergeCell ref="CI6:CZ6"/>
    <mergeCell ref="A7:CZ7"/>
    <mergeCell ref="A8:F8"/>
    <mergeCell ref="G8:AC8"/>
    <mergeCell ref="AD8:BB8"/>
    <mergeCell ref="BC8:BR8"/>
    <mergeCell ref="BS8:CH8"/>
    <mergeCell ref="CI8:CZ8"/>
    <mergeCell ref="A9:F9"/>
    <mergeCell ref="G9:AC9"/>
    <mergeCell ref="AD9:BB9"/>
    <mergeCell ref="BC9:BR9"/>
    <mergeCell ref="BS9:CH9"/>
    <mergeCell ref="CI9:CZ9"/>
    <mergeCell ref="A10:F10"/>
    <mergeCell ref="G10:AC10"/>
    <mergeCell ref="AD10:BB10"/>
    <mergeCell ref="BC10:BR10"/>
    <mergeCell ref="BS10:CH10"/>
    <mergeCell ref="CI10:CZ10"/>
    <mergeCell ref="DE10:EE10"/>
    <mergeCell ref="A11:F11"/>
    <mergeCell ref="G11:AC11"/>
    <mergeCell ref="AD11:BB11"/>
    <mergeCell ref="BC11:BR11"/>
    <mergeCell ref="BS11:CH11"/>
    <mergeCell ref="CI11:CZ11"/>
    <mergeCell ref="DE11:EE11"/>
    <mergeCell ref="A12:BB12"/>
    <mergeCell ref="BC12:BR12"/>
    <mergeCell ref="BS12:CH12"/>
    <mergeCell ref="CI12:CZ12"/>
    <mergeCell ref="BG13:BR13"/>
    <mergeCell ref="A14:F14"/>
    <mergeCell ref="G14:AC14"/>
    <mergeCell ref="AD14:BB14"/>
    <mergeCell ref="BC14:BR14"/>
    <mergeCell ref="BS14:CH14"/>
    <mergeCell ref="CI14:CZ14"/>
    <mergeCell ref="A15:F15"/>
    <mergeCell ref="G15:AC15"/>
    <mergeCell ref="AD15:BB15"/>
    <mergeCell ref="BC15:BR15"/>
    <mergeCell ref="BS15:CH15"/>
    <mergeCell ref="CI15:CZ15"/>
    <mergeCell ref="A16:CZ16"/>
    <mergeCell ref="A17:F17"/>
    <mergeCell ref="G17:AC17"/>
    <mergeCell ref="AD17:BB17"/>
    <mergeCell ref="BC17:BR17"/>
    <mergeCell ref="BS17:CH17"/>
    <mergeCell ref="CI17:CZ17"/>
    <mergeCell ref="A18:F18"/>
    <mergeCell ref="G18:AC18"/>
    <mergeCell ref="AD18:BB18"/>
    <mergeCell ref="BC18:BR18"/>
    <mergeCell ref="BS18:CH18"/>
    <mergeCell ref="CI18:CZ18"/>
    <mergeCell ref="A19:F19"/>
    <mergeCell ref="G19:AC19"/>
    <mergeCell ref="AD19:BB19"/>
    <mergeCell ref="BC19:BR19"/>
    <mergeCell ref="BS19:CH19"/>
    <mergeCell ref="CI19:CZ19"/>
    <mergeCell ref="DE19:EE19"/>
    <mergeCell ref="A20:F20"/>
    <mergeCell ref="G20:AC20"/>
    <mergeCell ref="AD20:BB20"/>
    <mergeCell ref="BC20:BR20"/>
    <mergeCell ref="BS20:CH20"/>
    <mergeCell ref="CI20:CZ20"/>
    <mergeCell ref="DE20:EE20"/>
    <mergeCell ref="A21:BB21"/>
    <mergeCell ref="BC21:BR21"/>
    <mergeCell ref="BS21:CH21"/>
    <mergeCell ref="CI21:CZ21"/>
    <mergeCell ref="BG22:BR22"/>
    <mergeCell ref="A23:F23"/>
    <mergeCell ref="G23:AC23"/>
    <mergeCell ref="AD23:BB23"/>
    <mergeCell ref="BC23:BR23"/>
    <mergeCell ref="BS23:CH23"/>
    <mergeCell ref="CI23:CZ23"/>
    <mergeCell ref="A24:F24"/>
    <mergeCell ref="G24:AC24"/>
    <mergeCell ref="AD24:BB24"/>
    <mergeCell ref="BC24:BR24"/>
    <mergeCell ref="BS24:CH24"/>
    <mergeCell ref="CI24:CZ24"/>
    <mergeCell ref="A25:CZ25"/>
    <mergeCell ref="A26:F26"/>
    <mergeCell ref="G26:AC26"/>
    <mergeCell ref="AD26:BB26"/>
    <mergeCell ref="BC26:BR26"/>
    <mergeCell ref="BS26:CH26"/>
    <mergeCell ref="CI26:CZ26"/>
    <mergeCell ref="A27:F27"/>
    <mergeCell ref="G27:AC27"/>
    <mergeCell ref="AD27:BB27"/>
    <mergeCell ref="BC27:BR27"/>
    <mergeCell ref="BS27:CH27"/>
    <mergeCell ref="CI27:CZ27"/>
    <mergeCell ref="A28:F28"/>
    <mergeCell ref="G28:AC28"/>
    <mergeCell ref="AD28:BB28"/>
    <mergeCell ref="BC28:BR28"/>
    <mergeCell ref="BS28:CH28"/>
    <mergeCell ref="CI28:CZ28"/>
    <mergeCell ref="DE28:EE28"/>
    <mergeCell ref="A29:F29"/>
    <mergeCell ref="G29:AC29"/>
    <mergeCell ref="AD29:BB29"/>
    <mergeCell ref="BC29:BR29"/>
    <mergeCell ref="BS29:CH29"/>
    <mergeCell ref="CI29:CZ29"/>
    <mergeCell ref="DE29:EE29"/>
    <mergeCell ref="A30:BB30"/>
    <mergeCell ref="BC30:BR30"/>
    <mergeCell ref="BS30:CH30"/>
    <mergeCell ref="CI30:CZ30"/>
    <mergeCell ref="A31:CZ31"/>
    <mergeCell ref="W32:CZ32"/>
    <mergeCell ref="A34:F34"/>
    <mergeCell ref="G34:AC34"/>
    <mergeCell ref="AD34:AX34"/>
    <mergeCell ref="AY34:BP34"/>
    <mergeCell ref="BQ34:CH34"/>
    <mergeCell ref="CI34:CZ34"/>
    <mergeCell ref="A35:F35"/>
    <mergeCell ref="G35:AC35"/>
    <mergeCell ref="AD35:AX35"/>
    <mergeCell ref="AY35:BP35"/>
    <mergeCell ref="BQ35:CH35"/>
    <mergeCell ref="CI35:CZ35"/>
    <mergeCell ref="A36:CZ36"/>
    <mergeCell ref="A37:F37"/>
    <mergeCell ref="G37:AC37"/>
    <mergeCell ref="AD37:AX37"/>
    <mergeCell ref="AY37:BP37"/>
    <mergeCell ref="BQ37:CH37"/>
    <mergeCell ref="CI37:CZ37"/>
    <mergeCell ref="A38:AC38"/>
    <mergeCell ref="AD38:AX38"/>
    <mergeCell ref="AY38:BP38"/>
    <mergeCell ref="BQ38:CH38"/>
    <mergeCell ref="CI38:CZ38"/>
    <mergeCell ref="A39:CZ39"/>
    <mergeCell ref="A40:F40"/>
    <mergeCell ref="G40:AC40"/>
    <mergeCell ref="AD40:AX40"/>
    <mergeCell ref="AY40:BP40"/>
    <mergeCell ref="BQ40:CH40"/>
    <mergeCell ref="CI40:CZ40"/>
    <mergeCell ref="A41:AC41"/>
    <mergeCell ref="AD41:AX41"/>
    <mergeCell ref="AY41:BP41"/>
    <mergeCell ref="BQ41:CH41"/>
    <mergeCell ref="CI41:CZ41"/>
    <mergeCell ref="A42:F42"/>
    <mergeCell ref="G42:AC42"/>
    <mergeCell ref="AD42:AX42"/>
    <mergeCell ref="AY42:BP42"/>
    <mergeCell ref="BQ42:CH42"/>
    <mergeCell ref="CI42:CZ42"/>
    <mergeCell ref="A43:CZ43"/>
    <mergeCell ref="W45:CZ45"/>
    <mergeCell ref="BI46:BS46"/>
    <mergeCell ref="A47:F47"/>
    <mergeCell ref="G47:AX47"/>
    <mergeCell ref="AY47:BP47"/>
    <mergeCell ref="BQ47:CH47"/>
    <mergeCell ref="CI47:CZ47"/>
    <mergeCell ref="A48:F48"/>
    <mergeCell ref="G48:AC48"/>
    <mergeCell ref="AD48:AX48"/>
    <mergeCell ref="AY48:BP48"/>
    <mergeCell ref="BQ48:CH48"/>
    <mergeCell ref="CI48:CZ48"/>
    <mergeCell ref="A49:CZ49"/>
    <mergeCell ref="A50:F50"/>
    <mergeCell ref="G50:AX50"/>
    <mergeCell ref="AY50:BP50"/>
    <mergeCell ref="BQ50:CH50"/>
    <mergeCell ref="CI50:CZ50"/>
    <mergeCell ref="A51:F51"/>
    <mergeCell ref="G51:AX51"/>
    <mergeCell ref="AY51:BP51"/>
    <mergeCell ref="BQ51:CH51"/>
    <mergeCell ref="CI51:CZ51"/>
    <mergeCell ref="A52:AX52"/>
    <mergeCell ref="AY52:BP52"/>
    <mergeCell ref="BQ52:CH52"/>
    <mergeCell ref="CI52:CZ52"/>
    <mergeCell ref="A53:F53"/>
    <mergeCell ref="G53:AX53"/>
    <mergeCell ref="AY53:BP53"/>
    <mergeCell ref="BQ53:CH53"/>
    <mergeCell ref="CI53:CZ53"/>
    <mergeCell ref="BI54:BS54"/>
    <mergeCell ref="A55:F55"/>
    <mergeCell ref="G55:AX55"/>
    <mergeCell ref="AY55:BP55"/>
    <mergeCell ref="BQ55:CH55"/>
    <mergeCell ref="CI55:CZ55"/>
    <mergeCell ref="A56:F56"/>
    <mergeCell ref="G56:AC56"/>
    <mergeCell ref="AD56:AX56"/>
    <mergeCell ref="AY56:BP56"/>
    <mergeCell ref="BQ56:CH56"/>
    <mergeCell ref="CI56:CZ56"/>
    <mergeCell ref="A57:CZ57"/>
    <mergeCell ref="A58:F58"/>
    <mergeCell ref="G58:AX58"/>
    <mergeCell ref="AY58:BP58"/>
    <mergeCell ref="BQ58:CH58"/>
    <mergeCell ref="CI58:CZ58"/>
    <mergeCell ref="A59:F59"/>
    <mergeCell ref="G59:AX59"/>
    <mergeCell ref="AY59:BP59"/>
    <mergeCell ref="BQ59:CH59"/>
    <mergeCell ref="CI59:CZ59"/>
    <mergeCell ref="A60:AX60"/>
    <mergeCell ref="AY60:BP60"/>
    <mergeCell ref="BQ60:CH60"/>
    <mergeCell ref="CI60:CZ60"/>
    <mergeCell ref="A61:F61"/>
    <mergeCell ref="G61:AX61"/>
    <mergeCell ref="AY61:BP61"/>
    <mergeCell ref="BQ61:CH61"/>
    <mergeCell ref="CI61:CZ61"/>
    <mergeCell ref="BI62:BS62"/>
    <mergeCell ref="A63:F63"/>
    <mergeCell ref="G63:AX63"/>
    <mergeCell ref="AY63:BP63"/>
    <mergeCell ref="BQ63:CH63"/>
    <mergeCell ref="CI63:CZ63"/>
    <mergeCell ref="A64:F64"/>
    <mergeCell ref="G64:AC64"/>
    <mergeCell ref="AD64:AX64"/>
    <mergeCell ref="AY64:BP64"/>
    <mergeCell ref="BQ64:CH64"/>
    <mergeCell ref="CI64:CZ64"/>
    <mergeCell ref="A65:CZ65"/>
    <mergeCell ref="A66:F66"/>
    <mergeCell ref="G66:AX66"/>
    <mergeCell ref="AY66:BP66"/>
    <mergeCell ref="BQ66:CH66"/>
    <mergeCell ref="CI66:CZ66"/>
    <mergeCell ref="A67:F67"/>
    <mergeCell ref="G67:AX67"/>
    <mergeCell ref="AY67:BP67"/>
    <mergeCell ref="BQ67:CH67"/>
    <mergeCell ref="CI67:CZ67"/>
    <mergeCell ref="A68:AX68"/>
    <mergeCell ref="AY68:BP68"/>
    <mergeCell ref="BQ68:CH68"/>
    <mergeCell ref="CI68:CZ68"/>
    <mergeCell ref="A69:F69"/>
    <mergeCell ref="G69:AX69"/>
    <mergeCell ref="AY69:BP69"/>
    <mergeCell ref="BQ69:CH69"/>
    <mergeCell ref="CI69:CZ69"/>
    <mergeCell ref="A70:CZ70"/>
    <mergeCell ref="W72:CZ72"/>
    <mergeCell ref="A74:AN74"/>
    <mergeCell ref="AO74:CZ74"/>
    <mergeCell ref="BB75:BO75"/>
    <mergeCell ref="A76:F76"/>
    <mergeCell ref="G76:BU76"/>
    <mergeCell ref="BV76:CK76"/>
    <mergeCell ref="CL76:CZ76"/>
    <mergeCell ref="A77:F77"/>
    <mergeCell ref="G77:BU77"/>
    <mergeCell ref="BV77:CK77"/>
    <mergeCell ref="CL77:CZ77"/>
    <mergeCell ref="A78:CZ78"/>
    <mergeCell ref="A79:F79"/>
    <mergeCell ref="H79:BU79"/>
    <mergeCell ref="BV79:CK79"/>
    <mergeCell ref="CL79:CZ79"/>
    <mergeCell ref="A80:F81"/>
    <mergeCell ref="H80:BU80"/>
    <mergeCell ref="BV80:CK81"/>
    <mergeCell ref="CL80:CZ81"/>
    <mergeCell ref="H81:BU81"/>
    <mergeCell ref="A82:F82"/>
    <mergeCell ref="H82:BU82"/>
    <mergeCell ref="BV82:CK82"/>
    <mergeCell ref="CL82:CZ82"/>
    <mergeCell ref="A83:F83"/>
    <mergeCell ref="G83:BU83"/>
    <mergeCell ref="BV83:CK83"/>
    <mergeCell ref="CL83:CZ83"/>
    <mergeCell ref="A84:F84"/>
    <mergeCell ref="H84:BU84"/>
    <mergeCell ref="BV84:CK84"/>
    <mergeCell ref="CL84:CZ84"/>
    <mergeCell ref="A85:F85"/>
    <mergeCell ref="G85:BU85"/>
    <mergeCell ref="BV85:CK85"/>
    <mergeCell ref="CL85:CZ85"/>
    <mergeCell ref="A86:CZ86"/>
    <mergeCell ref="A87:F87"/>
    <mergeCell ref="G87:BU87"/>
    <mergeCell ref="BV87:CK87"/>
    <mergeCell ref="CL87:CZ87"/>
    <mergeCell ref="A88:F89"/>
    <mergeCell ref="H88:BU88"/>
    <mergeCell ref="BV88:CK89"/>
    <mergeCell ref="CL88:CZ89"/>
    <mergeCell ref="H89:BU89"/>
    <mergeCell ref="A90:F90"/>
    <mergeCell ref="H90:BU90"/>
    <mergeCell ref="BV90:CK90"/>
    <mergeCell ref="CL90:CZ90"/>
    <mergeCell ref="A91:F91"/>
    <mergeCell ref="H91:BU91"/>
    <mergeCell ref="BV91:CK91"/>
    <mergeCell ref="CL91:CZ91"/>
    <mergeCell ref="A92:F92"/>
    <mergeCell ref="H92:BU92"/>
    <mergeCell ref="BV92:CK92"/>
    <mergeCell ref="CL92:CZ92"/>
    <mergeCell ref="A93:F93"/>
    <mergeCell ref="G93:BU93"/>
    <mergeCell ref="BV93:CK93"/>
    <mergeCell ref="CL93:CZ93"/>
    <mergeCell ref="A94:CZ94"/>
    <mergeCell ref="A95:F95"/>
    <mergeCell ref="G95:BU95"/>
    <mergeCell ref="BV95:CK95"/>
    <mergeCell ref="CL95:CZ95"/>
    <mergeCell ref="A96:F97"/>
    <mergeCell ref="H96:BU96"/>
    <mergeCell ref="BV96:CK97"/>
    <mergeCell ref="CL96:CZ97"/>
    <mergeCell ref="H97:BU97"/>
    <mergeCell ref="A98:F98"/>
    <mergeCell ref="H98:BU98"/>
    <mergeCell ref="BV98:CK98"/>
    <mergeCell ref="CL98:CZ98"/>
    <mergeCell ref="A99:F99"/>
    <mergeCell ref="H99:BU99"/>
    <mergeCell ref="BV99:CK99"/>
    <mergeCell ref="CL99:CZ99"/>
    <mergeCell ref="A100:F100"/>
    <mergeCell ref="H100:BU100"/>
    <mergeCell ref="BV100:CK100"/>
    <mergeCell ref="CL100:CZ100"/>
    <mergeCell ref="A101:F101"/>
    <mergeCell ref="G101:BU101"/>
    <mergeCell ref="BV101:CK101"/>
    <mergeCell ref="CL101:CZ101"/>
    <mergeCell ref="BB102:BO102"/>
    <mergeCell ref="A103:F103"/>
    <mergeCell ref="G103:BU103"/>
    <mergeCell ref="BV103:CK103"/>
    <mergeCell ref="CL103:CZ103"/>
    <mergeCell ref="A104:F104"/>
    <mergeCell ref="G104:BU104"/>
    <mergeCell ref="BV104:CK104"/>
    <mergeCell ref="CL104:CZ104"/>
    <mergeCell ref="A105:CZ105"/>
    <mergeCell ref="A106:F106"/>
    <mergeCell ref="G106:BU106"/>
    <mergeCell ref="BV106:CK106"/>
    <mergeCell ref="CL106:CZ106"/>
    <mergeCell ref="A107:F108"/>
    <mergeCell ref="G107:BU107"/>
    <mergeCell ref="BV107:CK108"/>
    <mergeCell ref="CL107:CZ108"/>
    <mergeCell ref="G108:BU108"/>
    <mergeCell ref="A109:F109"/>
    <mergeCell ref="G109:BU109"/>
    <mergeCell ref="BV109:CK109"/>
    <mergeCell ref="CL109:CZ109"/>
    <mergeCell ref="A110:F110"/>
    <mergeCell ref="G110:BU110"/>
    <mergeCell ref="BV110:CK110"/>
    <mergeCell ref="CL110:CZ110"/>
    <mergeCell ref="A111:F111"/>
    <mergeCell ref="G111:BU111"/>
    <mergeCell ref="BV111:CK111"/>
    <mergeCell ref="CL111:CZ111"/>
    <mergeCell ref="A112:F112"/>
    <mergeCell ref="G112:BU112"/>
    <mergeCell ref="BV112:CK112"/>
    <mergeCell ref="CL112:CZ112"/>
    <mergeCell ref="BB113:BO113"/>
    <mergeCell ref="A114:F114"/>
    <mergeCell ref="G114:BU114"/>
    <mergeCell ref="BV114:CK114"/>
    <mergeCell ref="CL114:CZ114"/>
    <mergeCell ref="A115:F115"/>
    <mergeCell ref="G115:BU115"/>
    <mergeCell ref="BV115:CK115"/>
    <mergeCell ref="CL115:CZ115"/>
    <mergeCell ref="A116:CZ116"/>
    <mergeCell ref="A117:F11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123:F123"/>
    <mergeCell ref="G123:BU123"/>
    <mergeCell ref="BV123:CK123"/>
    <mergeCell ref="CL123:CZ123"/>
    <mergeCell ref="A124:CZ124"/>
    <mergeCell ref="A126:CZ126"/>
    <mergeCell ref="W128:CZ128"/>
    <mergeCell ref="BD129:BL129"/>
    <mergeCell ref="A130:G130"/>
    <mergeCell ref="H130:BB130"/>
    <mergeCell ref="BC130:BR130"/>
    <mergeCell ref="BS130:CH130"/>
    <mergeCell ref="CI130:CZ130"/>
    <mergeCell ref="A131:G131"/>
    <mergeCell ref="H131:BB131"/>
    <mergeCell ref="BC131:BR131"/>
    <mergeCell ref="BS131:CH131"/>
    <mergeCell ref="CI131:CZ131"/>
    <mergeCell ref="A132:CZ132"/>
    <mergeCell ref="A133:G133"/>
    <mergeCell ref="H133:BB133"/>
    <mergeCell ref="BC133:BR133"/>
    <mergeCell ref="BS133:CH133"/>
    <mergeCell ref="CI133:CZ133"/>
    <mergeCell ref="A134:G134"/>
    <mergeCell ref="H134:BB134"/>
    <mergeCell ref="BC134:BR134"/>
    <mergeCell ref="BS134:CH134"/>
    <mergeCell ref="CI134:CZ134"/>
    <mergeCell ref="A135:G135"/>
    <mergeCell ref="H135:BB135"/>
    <mergeCell ref="BC135:BR135"/>
    <mergeCell ref="BS135:CH135"/>
    <mergeCell ref="CI135:CZ135"/>
    <mergeCell ref="A136:G136"/>
    <mergeCell ref="H136:BB136"/>
    <mergeCell ref="BC136:BR136"/>
    <mergeCell ref="BS136:CH136"/>
    <mergeCell ref="CI136:CZ136"/>
    <mergeCell ref="A137:G137"/>
    <mergeCell ref="H137:BB137"/>
    <mergeCell ref="BC137:BR137"/>
    <mergeCell ref="BS137:CH137"/>
    <mergeCell ref="CI137:CZ137"/>
    <mergeCell ref="A138:G138"/>
    <mergeCell ref="H138:BB138"/>
    <mergeCell ref="BC138:BR138"/>
    <mergeCell ref="BS138:CH138"/>
    <mergeCell ref="CI138:CZ138"/>
    <mergeCell ref="A139:BB139"/>
    <mergeCell ref="BC139:BR139"/>
    <mergeCell ref="BS139:CH139"/>
    <mergeCell ref="CI139:CZ139"/>
    <mergeCell ref="A140:BB140"/>
    <mergeCell ref="BC140:BR140"/>
    <mergeCell ref="BS140:CH140"/>
    <mergeCell ref="CI140:CZ140"/>
    <mergeCell ref="A141:G141"/>
    <mergeCell ref="H141:BB141"/>
    <mergeCell ref="BC141:BR141"/>
    <mergeCell ref="BS141:CH141"/>
    <mergeCell ref="CI141:CZ141"/>
    <mergeCell ref="A142:G142"/>
    <mergeCell ref="H142:BB142"/>
    <mergeCell ref="BC142:BR142"/>
    <mergeCell ref="BS142:CH142"/>
    <mergeCell ref="CI142:CZ142"/>
    <mergeCell ref="A143:CZ143"/>
    <mergeCell ref="A144:G144"/>
    <mergeCell ref="H144:BB144"/>
    <mergeCell ref="BC144:BR144"/>
    <mergeCell ref="BS144:CH144"/>
    <mergeCell ref="CI144:CZ144"/>
    <mergeCell ref="A145:BB145"/>
    <mergeCell ref="BC145:BR145"/>
    <mergeCell ref="BS145:CH145"/>
    <mergeCell ref="CI145:CZ145"/>
    <mergeCell ref="A146:BB146"/>
    <mergeCell ref="BC146:BR146"/>
    <mergeCell ref="BS146:CH146"/>
    <mergeCell ref="CI146:CZ146"/>
    <mergeCell ref="BD147:BL147"/>
    <mergeCell ref="A148:G148"/>
    <mergeCell ref="H148:BB148"/>
    <mergeCell ref="BC148:BR148"/>
    <mergeCell ref="BS148:CH148"/>
    <mergeCell ref="CI148:CZ148"/>
    <mergeCell ref="A149:G149"/>
    <mergeCell ref="H149:BB149"/>
    <mergeCell ref="BC149:BR149"/>
    <mergeCell ref="BS149:CH149"/>
    <mergeCell ref="CI149:CZ149"/>
    <mergeCell ref="A150:CZ150"/>
    <mergeCell ref="A151:G151"/>
    <mergeCell ref="H151:BB151"/>
    <mergeCell ref="BC151:BR151"/>
    <mergeCell ref="BS151:CH151"/>
    <mergeCell ref="CI151:CZ151"/>
    <mergeCell ref="A152:G152"/>
    <mergeCell ref="H152:BB152"/>
    <mergeCell ref="BC152:BR152"/>
    <mergeCell ref="BS152:CH152"/>
    <mergeCell ref="CI152:CZ152"/>
    <mergeCell ref="A153:G153"/>
    <mergeCell ref="H153:BB153"/>
    <mergeCell ref="BC153:BR153"/>
    <mergeCell ref="BS153:CH153"/>
    <mergeCell ref="CI153:CZ153"/>
    <mergeCell ref="A154:G154"/>
    <mergeCell ref="H154:BB154"/>
    <mergeCell ref="BC154:BR154"/>
    <mergeCell ref="BS154:CH154"/>
    <mergeCell ref="CI154:CZ154"/>
    <mergeCell ref="A155:G155"/>
    <mergeCell ref="H155:BB155"/>
    <mergeCell ref="BC155:BR155"/>
    <mergeCell ref="BS155:CH155"/>
    <mergeCell ref="CI155:CZ155"/>
    <mergeCell ref="A156:G156"/>
    <mergeCell ref="H156:BB156"/>
    <mergeCell ref="BC156:BR156"/>
    <mergeCell ref="BS156:CH156"/>
    <mergeCell ref="CI156:CZ156"/>
    <mergeCell ref="A157:BB157"/>
    <mergeCell ref="BC157:BR157"/>
    <mergeCell ref="BS157:CH157"/>
    <mergeCell ref="CI157:CZ157"/>
    <mergeCell ref="A158:BB158"/>
    <mergeCell ref="BC158:BR158"/>
    <mergeCell ref="BS158:CH158"/>
    <mergeCell ref="CI158:CZ158"/>
    <mergeCell ref="A159:G159"/>
    <mergeCell ref="H159:BB159"/>
    <mergeCell ref="BC159:BR159"/>
    <mergeCell ref="BS159:CH159"/>
    <mergeCell ref="CI159:CZ159"/>
    <mergeCell ref="A160:G160"/>
    <mergeCell ref="H160:BB160"/>
    <mergeCell ref="BC160:BR160"/>
    <mergeCell ref="BS160:CH160"/>
    <mergeCell ref="CI160:CZ160"/>
    <mergeCell ref="A161:CZ161"/>
    <mergeCell ref="A162:G162"/>
    <mergeCell ref="H162:BB162"/>
    <mergeCell ref="BC162:BR162"/>
    <mergeCell ref="BS162:CH162"/>
    <mergeCell ref="CI162:CZ162"/>
    <mergeCell ref="A163:BB163"/>
    <mergeCell ref="BC163:BR163"/>
    <mergeCell ref="BS163:CH163"/>
    <mergeCell ref="CI163:CZ163"/>
    <mergeCell ref="A164:BB164"/>
    <mergeCell ref="BC164:BR164"/>
    <mergeCell ref="BS164:CH164"/>
    <mergeCell ref="CI164:CZ164"/>
    <mergeCell ref="BD165:BL165"/>
    <mergeCell ref="A166:G166"/>
    <mergeCell ref="H166:BB166"/>
    <mergeCell ref="BC166:BR166"/>
    <mergeCell ref="BS166:CH166"/>
    <mergeCell ref="CI166:CZ166"/>
    <mergeCell ref="A167:G167"/>
    <mergeCell ref="H167:BB167"/>
    <mergeCell ref="BC167:BR167"/>
    <mergeCell ref="BS167:CH167"/>
    <mergeCell ref="CI167:CZ167"/>
    <mergeCell ref="A168:CZ168"/>
    <mergeCell ref="A169:G169"/>
    <mergeCell ref="H169:BB169"/>
    <mergeCell ref="BC169:BR169"/>
    <mergeCell ref="BS169:CH169"/>
    <mergeCell ref="CI169:CZ169"/>
    <mergeCell ref="A170:G170"/>
    <mergeCell ref="H170:BB170"/>
    <mergeCell ref="BC170:BR170"/>
    <mergeCell ref="BS170:CH170"/>
    <mergeCell ref="CI170:CZ170"/>
    <mergeCell ref="A171:G171"/>
    <mergeCell ref="H171:BB171"/>
    <mergeCell ref="BC171:BR171"/>
    <mergeCell ref="BS171:CH171"/>
    <mergeCell ref="CI171:CZ171"/>
    <mergeCell ref="A172:G172"/>
    <mergeCell ref="H172:BB172"/>
    <mergeCell ref="BC172:BR172"/>
    <mergeCell ref="BS172:CH172"/>
    <mergeCell ref="CI172:CZ172"/>
    <mergeCell ref="A173:G173"/>
    <mergeCell ref="H173:BB173"/>
    <mergeCell ref="BC173:BR173"/>
    <mergeCell ref="BS173:CH173"/>
    <mergeCell ref="CI173:CZ173"/>
    <mergeCell ref="A174:G174"/>
    <mergeCell ref="H174:BB174"/>
    <mergeCell ref="BC174:BR174"/>
    <mergeCell ref="BS174:CH174"/>
    <mergeCell ref="CI174:CZ174"/>
    <mergeCell ref="A175:BB175"/>
    <mergeCell ref="BC175:BR175"/>
    <mergeCell ref="BS175:CH175"/>
    <mergeCell ref="CI175:CZ175"/>
    <mergeCell ref="A176:BB176"/>
    <mergeCell ref="BC176:BR176"/>
    <mergeCell ref="BS176:CH176"/>
    <mergeCell ref="CI176:CZ176"/>
    <mergeCell ref="A177:G177"/>
    <mergeCell ref="H177:BB177"/>
    <mergeCell ref="BC177:BR177"/>
    <mergeCell ref="BS177:CH177"/>
    <mergeCell ref="CI177:CZ177"/>
    <mergeCell ref="A178:G178"/>
    <mergeCell ref="H178:BB178"/>
    <mergeCell ref="BC178:BR178"/>
    <mergeCell ref="BS178:CH178"/>
    <mergeCell ref="CI178:CZ178"/>
    <mergeCell ref="A179:CZ179"/>
    <mergeCell ref="A180:G180"/>
    <mergeCell ref="H180:BB180"/>
    <mergeCell ref="BC180:BR180"/>
    <mergeCell ref="BS180:CH180"/>
    <mergeCell ref="CI180:CZ180"/>
    <mergeCell ref="A181:BB181"/>
    <mergeCell ref="BC181:BR181"/>
    <mergeCell ref="BS181:CH181"/>
    <mergeCell ref="CI181:CZ181"/>
    <mergeCell ref="A182:BB182"/>
    <mergeCell ref="BC182:BR182"/>
    <mergeCell ref="BS182:CH182"/>
    <mergeCell ref="CI182:CZ182"/>
    <mergeCell ref="A183:CZ183"/>
    <mergeCell ref="W185:CZ185"/>
    <mergeCell ref="BI186:BS186"/>
    <mergeCell ref="A187:G187"/>
    <mergeCell ref="H187:BB187"/>
    <mergeCell ref="BC187:BR187"/>
    <mergeCell ref="BS187:CH187"/>
    <mergeCell ref="CI187:CZ187"/>
    <mergeCell ref="A188:G188"/>
    <mergeCell ref="H188:BB188"/>
    <mergeCell ref="BC188:BR188"/>
    <mergeCell ref="BS188:CH188"/>
    <mergeCell ref="CI188:CZ188"/>
    <mergeCell ref="A189:CZ189"/>
    <mergeCell ref="A190:G190"/>
    <mergeCell ref="H190:BB190"/>
    <mergeCell ref="BC190:BR190"/>
    <mergeCell ref="BS190:CH190"/>
    <mergeCell ref="CI190:CZ190"/>
    <mergeCell ref="A191:G191"/>
    <mergeCell ref="H191:BB191"/>
    <mergeCell ref="BC191:BR191"/>
    <mergeCell ref="BS191:CH191"/>
    <mergeCell ref="CI191:CZ191"/>
    <mergeCell ref="A192:BB192"/>
    <mergeCell ref="BC192:BR192"/>
    <mergeCell ref="BS192:CH192"/>
    <mergeCell ref="CI192:CZ192"/>
    <mergeCell ref="A193:BB193"/>
    <mergeCell ref="BC193:BR193"/>
    <mergeCell ref="BS193:CH193"/>
    <mergeCell ref="CI193:CZ193"/>
    <mergeCell ref="BI194:BS194"/>
    <mergeCell ref="A195:G195"/>
    <mergeCell ref="H195:BB195"/>
    <mergeCell ref="BC195:BR195"/>
    <mergeCell ref="BS195:CH195"/>
    <mergeCell ref="CI195:CZ195"/>
    <mergeCell ref="A196:G196"/>
    <mergeCell ref="H196:BB196"/>
    <mergeCell ref="BC196:BR196"/>
    <mergeCell ref="BS196:CH196"/>
    <mergeCell ref="CI196:CZ196"/>
    <mergeCell ref="A197:CZ197"/>
    <mergeCell ref="A198:G198"/>
    <mergeCell ref="H198:BB198"/>
    <mergeCell ref="BC198:BR198"/>
    <mergeCell ref="BS198:CH198"/>
    <mergeCell ref="CI198:CZ198"/>
    <mergeCell ref="A199:G199"/>
    <mergeCell ref="H199:BB199"/>
    <mergeCell ref="BC199:BR199"/>
    <mergeCell ref="BS199:CH199"/>
    <mergeCell ref="CI199:CZ199"/>
    <mergeCell ref="A200:BB200"/>
    <mergeCell ref="BC200:BR200"/>
    <mergeCell ref="BS200:CH200"/>
    <mergeCell ref="CI200:CZ200"/>
    <mergeCell ref="A201:BB201"/>
    <mergeCell ref="BC201:BR201"/>
    <mergeCell ref="BS201:CH201"/>
    <mergeCell ref="CI201:CZ201"/>
    <mergeCell ref="BI202:BS202"/>
    <mergeCell ref="A203:G203"/>
    <mergeCell ref="H203:BB203"/>
    <mergeCell ref="BC203:BR203"/>
    <mergeCell ref="BS203:CH203"/>
    <mergeCell ref="CI203:CZ203"/>
    <mergeCell ref="A204:G204"/>
    <mergeCell ref="H204:BB204"/>
    <mergeCell ref="BC204:BR204"/>
    <mergeCell ref="BS204:CH204"/>
    <mergeCell ref="CI204:CZ204"/>
    <mergeCell ref="A205:CZ205"/>
    <mergeCell ref="A206:G206"/>
    <mergeCell ref="H206:BB206"/>
    <mergeCell ref="BC206:BR206"/>
    <mergeCell ref="BS206:CH206"/>
    <mergeCell ref="CI206:CZ206"/>
    <mergeCell ref="DG206:EU206"/>
    <mergeCell ref="A207:G207"/>
    <mergeCell ref="H207:BB207"/>
    <mergeCell ref="BC207:BR207"/>
    <mergeCell ref="BS207:CH207"/>
    <mergeCell ref="CI207:CZ207"/>
    <mergeCell ref="A208:BB208"/>
    <mergeCell ref="BC208:BR208"/>
    <mergeCell ref="BS208:CH208"/>
    <mergeCell ref="CI208:CZ208"/>
    <mergeCell ref="A209:BB209"/>
    <mergeCell ref="BC209:BR209"/>
    <mergeCell ref="BS209:CH209"/>
    <mergeCell ref="CI209:CZ209"/>
    <mergeCell ref="A210:CZ210"/>
    <mergeCell ref="A212:CZ212"/>
    <mergeCell ref="W214:CZ214"/>
    <mergeCell ref="BI215:BU215"/>
    <mergeCell ref="A216:G216"/>
    <mergeCell ref="H216:BB216"/>
    <mergeCell ref="BC216:BR216"/>
    <mergeCell ref="BS216:CH216"/>
    <mergeCell ref="CI216:CZ216"/>
    <mergeCell ref="A217:G217"/>
    <mergeCell ref="H217:BB217"/>
    <mergeCell ref="BC217:BR217"/>
    <mergeCell ref="BS217:CH217"/>
    <mergeCell ref="CI217:CZ217"/>
    <mergeCell ref="A218:CZ218"/>
    <mergeCell ref="A219:G219"/>
    <mergeCell ref="H219:BB219"/>
    <mergeCell ref="BC219:BR219"/>
    <mergeCell ref="BS219:CH219"/>
    <mergeCell ref="CI219:CZ219"/>
    <mergeCell ref="A220:G220"/>
    <mergeCell ref="H220:BB220"/>
    <mergeCell ref="BC220:BR220"/>
    <mergeCell ref="BS220:CH220"/>
    <mergeCell ref="CI220:CZ220"/>
    <mergeCell ref="A221:BB221"/>
    <mergeCell ref="BC221:BR221"/>
    <mergeCell ref="BS221:CH221"/>
    <mergeCell ref="CI221:CZ221"/>
    <mergeCell ref="A222:BB222"/>
    <mergeCell ref="BC222:BR222"/>
    <mergeCell ref="BS222:CH222"/>
    <mergeCell ref="CI222:CZ222"/>
    <mergeCell ref="BI223:BU223"/>
    <mergeCell ref="A224:G224"/>
    <mergeCell ref="H224:BB224"/>
    <mergeCell ref="BC224:BR224"/>
    <mergeCell ref="BS224:CH224"/>
    <mergeCell ref="CI224:CZ224"/>
    <mergeCell ref="A225:G225"/>
    <mergeCell ref="H225:BB225"/>
    <mergeCell ref="BC225:BR225"/>
    <mergeCell ref="BS225:CH225"/>
    <mergeCell ref="CI225:CZ225"/>
    <mergeCell ref="A226:CZ226"/>
    <mergeCell ref="A227:G227"/>
    <mergeCell ref="H227:BB227"/>
    <mergeCell ref="BC227:BR227"/>
    <mergeCell ref="BS227:CH227"/>
    <mergeCell ref="CI227:CZ227"/>
    <mergeCell ref="A228:G228"/>
    <mergeCell ref="H228:BB228"/>
    <mergeCell ref="BC228:BR228"/>
    <mergeCell ref="BS228:CH228"/>
    <mergeCell ref="CI228:CZ228"/>
    <mergeCell ref="A229:BB229"/>
    <mergeCell ref="BC229:BR229"/>
    <mergeCell ref="BS229:CH229"/>
    <mergeCell ref="CI229:CZ229"/>
    <mergeCell ref="A230:BB230"/>
    <mergeCell ref="BC230:BR230"/>
    <mergeCell ref="BS230:CH230"/>
    <mergeCell ref="CI230:CZ230"/>
    <mergeCell ref="BI231:BU231"/>
    <mergeCell ref="A232:G232"/>
    <mergeCell ref="H232:BB232"/>
    <mergeCell ref="BC232:BR232"/>
    <mergeCell ref="BS232:CH232"/>
    <mergeCell ref="CI232:CZ232"/>
    <mergeCell ref="A233:G233"/>
    <mergeCell ref="H233:BB233"/>
    <mergeCell ref="BC233:BR233"/>
    <mergeCell ref="BS233:CH233"/>
    <mergeCell ref="CI233:CZ233"/>
    <mergeCell ref="A234:CZ234"/>
    <mergeCell ref="A235:G235"/>
    <mergeCell ref="H235:BB235"/>
    <mergeCell ref="BC235:BR235"/>
    <mergeCell ref="BS235:CH235"/>
    <mergeCell ref="CI235:CZ235"/>
    <mergeCell ref="A236:G236"/>
    <mergeCell ref="H236:BB236"/>
    <mergeCell ref="BC236:BR236"/>
    <mergeCell ref="BS236:CH236"/>
    <mergeCell ref="CI236:CZ236"/>
    <mergeCell ref="A237:BB237"/>
    <mergeCell ref="BC237:BR237"/>
    <mergeCell ref="BS237:CH237"/>
    <mergeCell ref="CI237:CZ237"/>
    <mergeCell ref="A238:BB238"/>
    <mergeCell ref="BC238:BR238"/>
    <mergeCell ref="BS238:CH238"/>
    <mergeCell ref="CI238:CZ238"/>
    <mergeCell ref="A239:CZ239"/>
    <mergeCell ref="A240:CZ240"/>
    <mergeCell ref="W241:CZ241"/>
    <mergeCell ref="BH242:BS242"/>
    <mergeCell ref="A243:G243"/>
    <mergeCell ref="H243:AN243"/>
    <mergeCell ref="AO243:BD243"/>
    <mergeCell ref="BE243:BT243"/>
    <mergeCell ref="BU243:CJ243"/>
    <mergeCell ref="CK243:CZ243"/>
    <mergeCell ref="A244:G244"/>
    <mergeCell ref="H244:AN244"/>
    <mergeCell ref="AO244:BD244"/>
    <mergeCell ref="BE244:BT244"/>
    <mergeCell ref="BU244:CJ244"/>
    <mergeCell ref="CK244:CZ244"/>
    <mergeCell ref="A245:CZ245"/>
    <mergeCell ref="A246:G246"/>
    <mergeCell ref="H246:AN246"/>
    <mergeCell ref="AO246:BD246"/>
    <mergeCell ref="BE246:BT246"/>
    <mergeCell ref="BU246:CJ246"/>
    <mergeCell ref="CK246:CZ246"/>
    <mergeCell ref="A247:G247"/>
    <mergeCell ref="H247:AN247"/>
    <mergeCell ref="AO247:BD247"/>
    <mergeCell ref="BE247:BT247"/>
    <mergeCell ref="BU247:CJ247"/>
    <mergeCell ref="CK247:CZ247"/>
    <mergeCell ref="A248:G248"/>
    <mergeCell ref="H248:AN248"/>
    <mergeCell ref="AO248:BD248"/>
    <mergeCell ref="BE248:BT248"/>
    <mergeCell ref="BU248:CJ248"/>
    <mergeCell ref="CK248:CZ248"/>
    <mergeCell ref="A249:G249"/>
    <mergeCell ref="H249:AN249"/>
    <mergeCell ref="AO249:BD249"/>
    <mergeCell ref="BE249:BT249"/>
    <mergeCell ref="BU249:CJ249"/>
    <mergeCell ref="CK249:CZ249"/>
    <mergeCell ref="A250:G250"/>
    <mergeCell ref="H250:AN250"/>
    <mergeCell ref="AO250:BD250"/>
    <mergeCell ref="BE250:BT250"/>
    <mergeCell ref="BU250:CJ250"/>
    <mergeCell ref="CK250:CZ250"/>
    <mergeCell ref="A251:G251"/>
    <mergeCell ref="H251:AN251"/>
    <mergeCell ref="AO251:BD251"/>
    <mergeCell ref="BE251:BT251"/>
    <mergeCell ref="BU251:CJ251"/>
    <mergeCell ref="CK251:CZ251"/>
    <mergeCell ref="A252:AN252"/>
    <mergeCell ref="AO252:BD252"/>
    <mergeCell ref="BE252:BT252"/>
    <mergeCell ref="BU252:CJ252"/>
    <mergeCell ref="CK252:CZ252"/>
    <mergeCell ref="BH253:BS253"/>
    <mergeCell ref="A254:G254"/>
    <mergeCell ref="H254:AN254"/>
    <mergeCell ref="AO254:BD254"/>
    <mergeCell ref="BE254:BT254"/>
    <mergeCell ref="BU254:CJ254"/>
    <mergeCell ref="CK254:CZ254"/>
    <mergeCell ref="A255:G255"/>
    <mergeCell ref="H255:AN255"/>
    <mergeCell ref="AO255:BD255"/>
    <mergeCell ref="BE255:BT255"/>
    <mergeCell ref="BU255:CJ255"/>
    <mergeCell ref="CK255:CZ255"/>
    <mergeCell ref="A256:CZ256"/>
    <mergeCell ref="A257:G257"/>
    <mergeCell ref="H257:AN257"/>
    <mergeCell ref="AO257:BD257"/>
    <mergeCell ref="BE257:BT257"/>
    <mergeCell ref="BU257:CJ257"/>
    <mergeCell ref="CK257:CZ257"/>
    <mergeCell ref="A258:G258"/>
    <mergeCell ref="H258:AN258"/>
    <mergeCell ref="AO258:BD258"/>
    <mergeCell ref="BE258:BT258"/>
    <mergeCell ref="BU258:CJ258"/>
    <mergeCell ref="CK258:CZ258"/>
    <mergeCell ref="A259:G259"/>
    <mergeCell ref="H259:AN259"/>
    <mergeCell ref="AO259:BD259"/>
    <mergeCell ref="BE259:BT259"/>
    <mergeCell ref="BU259:CJ259"/>
    <mergeCell ref="CK259:CZ259"/>
    <mergeCell ref="A260:G260"/>
    <mergeCell ref="H260:AN260"/>
    <mergeCell ref="AO260:BD260"/>
    <mergeCell ref="BE260:BT260"/>
    <mergeCell ref="BU260:CJ260"/>
    <mergeCell ref="CK260:CZ260"/>
    <mergeCell ref="A261:G261"/>
    <mergeCell ref="H261:AN261"/>
    <mergeCell ref="AO261:BD261"/>
    <mergeCell ref="BE261:BT261"/>
    <mergeCell ref="BU261:CJ261"/>
    <mergeCell ref="CK261:CZ261"/>
    <mergeCell ref="A262:G262"/>
    <mergeCell ref="H262:AN262"/>
    <mergeCell ref="AO262:BD262"/>
    <mergeCell ref="BE262:BT262"/>
    <mergeCell ref="BU262:CJ262"/>
    <mergeCell ref="CK262:CZ262"/>
    <mergeCell ref="A263:AN263"/>
    <mergeCell ref="AO263:BD263"/>
    <mergeCell ref="BE263:BT263"/>
    <mergeCell ref="BU263:CJ263"/>
    <mergeCell ref="CK263:CZ263"/>
    <mergeCell ref="BH264:BS264"/>
    <mergeCell ref="A265:G265"/>
    <mergeCell ref="H265:AN265"/>
    <mergeCell ref="AO265:BD265"/>
    <mergeCell ref="BE265:BT265"/>
    <mergeCell ref="BU265:CJ265"/>
    <mergeCell ref="CK265:CZ265"/>
    <mergeCell ref="A266:G266"/>
    <mergeCell ref="H266:AN266"/>
    <mergeCell ref="AO266:BD266"/>
    <mergeCell ref="BE266:BT266"/>
    <mergeCell ref="BU266:CJ266"/>
    <mergeCell ref="CK266:CZ266"/>
    <mergeCell ref="A267:CZ267"/>
    <mergeCell ref="A268:G268"/>
    <mergeCell ref="H268:AN268"/>
    <mergeCell ref="AO268:BD268"/>
    <mergeCell ref="BE268:BT268"/>
    <mergeCell ref="BU268:CJ268"/>
    <mergeCell ref="CK268:CZ268"/>
    <mergeCell ref="A269:G269"/>
    <mergeCell ref="H269:AN269"/>
    <mergeCell ref="AO269:BD269"/>
    <mergeCell ref="BE269:BT269"/>
    <mergeCell ref="BU269:CJ269"/>
    <mergeCell ref="CK269:CZ269"/>
    <mergeCell ref="A270:G270"/>
    <mergeCell ref="H270:AN270"/>
    <mergeCell ref="AO270:BD270"/>
    <mergeCell ref="BE270:BT270"/>
    <mergeCell ref="BU270:CJ270"/>
    <mergeCell ref="CK270:CZ270"/>
    <mergeCell ref="A271:G271"/>
    <mergeCell ref="H271:AN271"/>
    <mergeCell ref="AO271:BD271"/>
    <mergeCell ref="BE271:BT271"/>
    <mergeCell ref="BU271:CJ271"/>
    <mergeCell ref="CK271:CZ271"/>
    <mergeCell ref="A272:G272"/>
    <mergeCell ref="H272:AN272"/>
    <mergeCell ref="AO272:BD272"/>
    <mergeCell ref="BE272:BT272"/>
    <mergeCell ref="BU272:CJ272"/>
    <mergeCell ref="CK272:CZ272"/>
    <mergeCell ref="A273:G273"/>
    <mergeCell ref="H273:AN273"/>
    <mergeCell ref="AO273:BD273"/>
    <mergeCell ref="BE273:BT273"/>
    <mergeCell ref="BU273:CJ273"/>
    <mergeCell ref="CK273:CZ273"/>
    <mergeCell ref="A274:AN274"/>
    <mergeCell ref="AO274:BD274"/>
    <mergeCell ref="BE274:BT274"/>
    <mergeCell ref="BU274:CJ274"/>
    <mergeCell ref="CK274:CZ274"/>
    <mergeCell ref="A275:CZ275"/>
    <mergeCell ref="W276:CZ276"/>
    <mergeCell ref="BH277:BR277"/>
    <mergeCell ref="A278:G278"/>
    <mergeCell ref="H278:BB278"/>
    <mergeCell ref="BC278:BR278"/>
    <mergeCell ref="BS278:CH278"/>
    <mergeCell ref="CI278:CZ278"/>
    <mergeCell ref="A279:G279"/>
    <mergeCell ref="H279:BB279"/>
    <mergeCell ref="BC279:BR279"/>
    <mergeCell ref="BS279:CH279"/>
    <mergeCell ref="CI279:CZ279"/>
    <mergeCell ref="A280:CZ280"/>
    <mergeCell ref="A281:G281"/>
    <mergeCell ref="H281:BB281"/>
    <mergeCell ref="BC281:BR281"/>
    <mergeCell ref="BS281:CH281"/>
    <mergeCell ref="CI281:CZ281"/>
    <mergeCell ref="A282:G282"/>
    <mergeCell ref="H282:BB282"/>
    <mergeCell ref="BC282:BR282"/>
    <mergeCell ref="BS282:CH282"/>
    <mergeCell ref="CI282:CZ282"/>
    <mergeCell ref="A283:BB283"/>
    <mergeCell ref="BC283:BR283"/>
    <mergeCell ref="BS283:CH283"/>
    <mergeCell ref="CI283:CZ283"/>
    <mergeCell ref="BH284:BR284"/>
    <mergeCell ref="A285:G285"/>
    <mergeCell ref="H285:BB285"/>
    <mergeCell ref="BC285:BR285"/>
    <mergeCell ref="BS285:CH285"/>
    <mergeCell ref="CI285:CZ285"/>
    <mergeCell ref="A286:G286"/>
    <mergeCell ref="H286:BB286"/>
    <mergeCell ref="BC286:BR286"/>
    <mergeCell ref="BS286:CH286"/>
    <mergeCell ref="CI286:CZ286"/>
    <mergeCell ref="A287:CZ287"/>
    <mergeCell ref="A288:G288"/>
    <mergeCell ref="H288:BB288"/>
    <mergeCell ref="BC288:BR288"/>
    <mergeCell ref="BS288:CH288"/>
    <mergeCell ref="CI288:CZ288"/>
    <mergeCell ref="A289:G289"/>
    <mergeCell ref="H289:BB289"/>
    <mergeCell ref="BC289:BR289"/>
    <mergeCell ref="BS289:CH289"/>
    <mergeCell ref="CI289:CZ289"/>
    <mergeCell ref="A290:BB290"/>
    <mergeCell ref="BC290:BR290"/>
    <mergeCell ref="BS290:CH290"/>
    <mergeCell ref="CI290:CZ290"/>
    <mergeCell ref="BH291:BR291"/>
    <mergeCell ref="A292:G292"/>
    <mergeCell ref="H292:BB292"/>
    <mergeCell ref="BC292:BR292"/>
    <mergeCell ref="BS292:CH292"/>
    <mergeCell ref="CI292:CZ292"/>
    <mergeCell ref="A293:G293"/>
    <mergeCell ref="H293:BB293"/>
    <mergeCell ref="BC293:BR293"/>
    <mergeCell ref="BS293:CH293"/>
    <mergeCell ref="CI293:CZ293"/>
    <mergeCell ref="A294:CZ294"/>
    <mergeCell ref="A295:G295"/>
    <mergeCell ref="H295:BB295"/>
    <mergeCell ref="BC295:BR295"/>
    <mergeCell ref="BS295:CH295"/>
    <mergeCell ref="CI295:CZ295"/>
    <mergeCell ref="A296:G296"/>
    <mergeCell ref="H296:BB296"/>
    <mergeCell ref="BC296:BR296"/>
    <mergeCell ref="BS296:CH296"/>
    <mergeCell ref="CI296:CZ296"/>
    <mergeCell ref="A297:BB297"/>
    <mergeCell ref="BC297:BR297"/>
    <mergeCell ref="BS297:CH297"/>
    <mergeCell ref="CI297:CZ297"/>
    <mergeCell ref="A298:CZ298"/>
    <mergeCell ref="W300:CZ300"/>
    <mergeCell ref="BJ301:BT301"/>
    <mergeCell ref="A302:G302"/>
    <mergeCell ref="H302:AN302"/>
    <mergeCell ref="AO302:BD302"/>
    <mergeCell ref="BE302:BT302"/>
    <mergeCell ref="BU302:CJ302"/>
    <mergeCell ref="CK302:CZ302"/>
    <mergeCell ref="A303:G303"/>
    <mergeCell ref="H303:AN303"/>
    <mergeCell ref="AO303:BD303"/>
    <mergeCell ref="BE303:BT303"/>
    <mergeCell ref="BU303:CJ303"/>
    <mergeCell ref="CK303:CZ303"/>
    <mergeCell ref="A304:CZ304"/>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G307"/>
    <mergeCell ref="H307:AN307"/>
    <mergeCell ref="AO307:BD307"/>
    <mergeCell ref="BE307:BT307"/>
    <mergeCell ref="BU307:CJ307"/>
    <mergeCell ref="CK307:CZ307"/>
    <mergeCell ref="A308:G308"/>
    <mergeCell ref="H308:AN308"/>
    <mergeCell ref="AO308:BD308"/>
    <mergeCell ref="BE308:BT308"/>
    <mergeCell ref="BU308:CJ308"/>
    <mergeCell ref="CK308:CZ308"/>
    <mergeCell ref="A309:AN309"/>
    <mergeCell ref="AO309:BD309"/>
    <mergeCell ref="BE309:BT309"/>
    <mergeCell ref="BU309:CJ309"/>
    <mergeCell ref="CK309:CZ309"/>
    <mergeCell ref="BJ310:BT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313:CZ313"/>
    <mergeCell ref="A314:G314"/>
    <mergeCell ref="H314:AN314"/>
    <mergeCell ref="AO314:BD314"/>
    <mergeCell ref="BE314:BT314"/>
    <mergeCell ref="BU314:CJ314"/>
    <mergeCell ref="CK314:CZ314"/>
    <mergeCell ref="DC314:DV314"/>
    <mergeCell ref="A315:G315"/>
    <mergeCell ref="H315:AN315"/>
    <mergeCell ref="AO315:BD315"/>
    <mergeCell ref="BE315:BT315"/>
    <mergeCell ref="BU315:CJ315"/>
    <mergeCell ref="CK315:CZ315"/>
    <mergeCell ref="DJ315:DS315"/>
    <mergeCell ref="A316:G316"/>
    <mergeCell ref="H316:AN316"/>
    <mergeCell ref="AO316:BD316"/>
    <mergeCell ref="BE316:BT316"/>
    <mergeCell ref="BU316:CJ316"/>
    <mergeCell ref="CK316:CZ316"/>
    <mergeCell ref="DJ316:DT316"/>
    <mergeCell ref="A317:AN317"/>
    <mergeCell ref="AO317:BD317"/>
    <mergeCell ref="BE317:BT317"/>
    <mergeCell ref="BU317:CJ317"/>
    <mergeCell ref="CK317:CZ317"/>
    <mergeCell ref="BJ318:BT318"/>
    <mergeCell ref="A319:G319"/>
    <mergeCell ref="H319:AN319"/>
    <mergeCell ref="AO319:BD319"/>
    <mergeCell ref="BE319:BT319"/>
    <mergeCell ref="BU319:CJ319"/>
    <mergeCell ref="CK319:CZ319"/>
    <mergeCell ref="A320:G320"/>
    <mergeCell ref="H320:AN320"/>
    <mergeCell ref="AO320:BD320"/>
    <mergeCell ref="BE320:BT320"/>
    <mergeCell ref="BU320:CJ320"/>
    <mergeCell ref="CK320:CZ320"/>
    <mergeCell ref="A321:CZ321"/>
    <mergeCell ref="A322:G322"/>
    <mergeCell ref="H322:AN322"/>
    <mergeCell ref="AO322:BD322"/>
    <mergeCell ref="BE322:BT322"/>
    <mergeCell ref="BU322:CJ322"/>
    <mergeCell ref="CK322:CZ322"/>
    <mergeCell ref="A323:G323"/>
    <mergeCell ref="H323:AN323"/>
    <mergeCell ref="AO323:BD323"/>
    <mergeCell ref="BE323:BT323"/>
    <mergeCell ref="BU323:CJ323"/>
    <mergeCell ref="CK323:CZ323"/>
    <mergeCell ref="A324:G324"/>
    <mergeCell ref="H324:AN324"/>
    <mergeCell ref="AO324:BD324"/>
    <mergeCell ref="BE324:BT324"/>
    <mergeCell ref="BU324:CJ324"/>
    <mergeCell ref="CK324:CZ324"/>
    <mergeCell ref="A325:G325"/>
    <mergeCell ref="H325:AN325"/>
    <mergeCell ref="AO325:BD325"/>
    <mergeCell ref="BE325:BT325"/>
    <mergeCell ref="BU325:CJ325"/>
    <mergeCell ref="CK325:CZ325"/>
    <mergeCell ref="A326:AN326"/>
    <mergeCell ref="AO326:BD326"/>
    <mergeCell ref="BE326:BT326"/>
    <mergeCell ref="BU326:CJ326"/>
    <mergeCell ref="CK326:CZ326"/>
    <mergeCell ref="BJ327:BT327"/>
    <mergeCell ref="A328:G328"/>
    <mergeCell ref="H328:AN328"/>
    <mergeCell ref="AO328:BD328"/>
    <mergeCell ref="BE328:BT328"/>
    <mergeCell ref="BU328:CJ328"/>
    <mergeCell ref="CK328:CZ328"/>
    <mergeCell ref="A329:G329"/>
    <mergeCell ref="H329:AN329"/>
    <mergeCell ref="AO329:BD329"/>
    <mergeCell ref="BE329:BT329"/>
    <mergeCell ref="BU329:CJ329"/>
    <mergeCell ref="CK329:CZ329"/>
    <mergeCell ref="A330:CZ330"/>
    <mergeCell ref="A331:G331"/>
    <mergeCell ref="H331:AN331"/>
    <mergeCell ref="AO331:BD331"/>
    <mergeCell ref="BE331:BT331"/>
    <mergeCell ref="BU331:CJ331"/>
    <mergeCell ref="CK331:CZ331"/>
    <mergeCell ref="A332:G332"/>
    <mergeCell ref="H332:AN332"/>
    <mergeCell ref="AO332:BD332"/>
    <mergeCell ref="BE332:BT332"/>
    <mergeCell ref="BU332:CJ332"/>
    <mergeCell ref="CK332:CZ332"/>
    <mergeCell ref="A333:G333"/>
    <mergeCell ref="H333:AN333"/>
    <mergeCell ref="AO333:BD333"/>
    <mergeCell ref="BE333:BT333"/>
    <mergeCell ref="BU333:CJ333"/>
    <mergeCell ref="CK333:CZ333"/>
    <mergeCell ref="A334:G334"/>
    <mergeCell ref="H334:AN334"/>
    <mergeCell ref="AO334:BD334"/>
    <mergeCell ref="BE334:BT334"/>
    <mergeCell ref="BU334:CJ334"/>
    <mergeCell ref="CK334:CZ334"/>
    <mergeCell ref="A335:AN335"/>
    <mergeCell ref="AO335:BD335"/>
    <mergeCell ref="BE335:BT335"/>
    <mergeCell ref="BU335:CJ335"/>
    <mergeCell ref="CK335:CZ335"/>
    <mergeCell ref="A337:CZ337"/>
    <mergeCell ref="W339:CZ339"/>
    <mergeCell ref="BJ340:BT340"/>
    <mergeCell ref="A341:G341"/>
    <mergeCell ref="H341:AN341"/>
    <mergeCell ref="AO341:BD341"/>
    <mergeCell ref="BE341:BT341"/>
    <mergeCell ref="BU341:CJ341"/>
    <mergeCell ref="CK341:CZ341"/>
    <mergeCell ref="A342:G342"/>
    <mergeCell ref="H342:AN342"/>
    <mergeCell ref="AO342:BD342"/>
    <mergeCell ref="BE342:BT342"/>
    <mergeCell ref="BU342:CJ342"/>
    <mergeCell ref="CK342:CZ342"/>
    <mergeCell ref="A343:CZ343"/>
    <mergeCell ref="A344:G344"/>
    <mergeCell ref="H344:AN344"/>
    <mergeCell ref="AO344:BD344"/>
    <mergeCell ref="BE344:BT344"/>
    <mergeCell ref="BU344:CJ344"/>
    <mergeCell ref="CK344:CZ344"/>
    <mergeCell ref="A345:G345"/>
    <mergeCell ref="H345:AN345"/>
    <mergeCell ref="AO345:BD345"/>
    <mergeCell ref="BE345:BT345"/>
    <mergeCell ref="BU345:CJ345"/>
    <mergeCell ref="CK345:CZ345"/>
    <mergeCell ref="A346:AN346"/>
    <mergeCell ref="AO346:BD346"/>
    <mergeCell ref="BE346:BT346"/>
    <mergeCell ref="BU346:CJ346"/>
    <mergeCell ref="CK346:CZ346"/>
    <mergeCell ref="BJ347:BT347"/>
    <mergeCell ref="A348:G348"/>
    <mergeCell ref="H348:AN348"/>
    <mergeCell ref="AO348:BD348"/>
    <mergeCell ref="BE348:BT348"/>
    <mergeCell ref="BU348:CJ348"/>
    <mergeCell ref="CK348:CZ348"/>
    <mergeCell ref="A349:G349"/>
    <mergeCell ref="H349:AN349"/>
    <mergeCell ref="AO349:BD349"/>
    <mergeCell ref="BE349:BT349"/>
    <mergeCell ref="BU349:CJ349"/>
    <mergeCell ref="CK349:CZ349"/>
    <mergeCell ref="A350:CZ350"/>
    <mergeCell ref="A351:G351"/>
    <mergeCell ref="H351:AN351"/>
    <mergeCell ref="AO351:BD351"/>
    <mergeCell ref="BE351:BT351"/>
    <mergeCell ref="BU351:CJ351"/>
    <mergeCell ref="CK351:CZ351"/>
    <mergeCell ref="A352:G352"/>
    <mergeCell ref="H352:AN352"/>
    <mergeCell ref="AO352:BD352"/>
    <mergeCell ref="BE352:BT352"/>
    <mergeCell ref="BU352:CJ352"/>
    <mergeCell ref="CK352:CZ352"/>
    <mergeCell ref="A353:AN353"/>
    <mergeCell ref="AO353:BD353"/>
    <mergeCell ref="BE353:BT353"/>
    <mergeCell ref="BU353:CJ353"/>
    <mergeCell ref="CK353:CZ353"/>
    <mergeCell ref="BJ354:BT354"/>
    <mergeCell ref="A355:G355"/>
    <mergeCell ref="H355:AN355"/>
    <mergeCell ref="AO355:BD355"/>
    <mergeCell ref="BE355:BT355"/>
    <mergeCell ref="BU355:CJ355"/>
    <mergeCell ref="CK355:CZ355"/>
    <mergeCell ref="A356:G356"/>
    <mergeCell ref="H356:AN356"/>
    <mergeCell ref="AO356:BD356"/>
    <mergeCell ref="BE356:BT356"/>
    <mergeCell ref="BU356:CJ356"/>
    <mergeCell ref="CK356:CZ356"/>
    <mergeCell ref="A357:CZ357"/>
    <mergeCell ref="A358:G358"/>
    <mergeCell ref="H358:AN358"/>
    <mergeCell ref="AO358:BD358"/>
    <mergeCell ref="BE358:BT358"/>
    <mergeCell ref="BU358:CJ358"/>
    <mergeCell ref="CK358:CZ358"/>
    <mergeCell ref="A359:G359"/>
    <mergeCell ref="H359:AN359"/>
    <mergeCell ref="AO359:BD359"/>
    <mergeCell ref="BE359:BT359"/>
    <mergeCell ref="BU359:CJ359"/>
    <mergeCell ref="CK359:CZ359"/>
    <mergeCell ref="A360:AN360"/>
    <mergeCell ref="AO360:BD360"/>
    <mergeCell ref="BE360:BT360"/>
    <mergeCell ref="BU360:CJ360"/>
    <mergeCell ref="CK360:CZ360"/>
    <mergeCell ref="BJ361:BT361"/>
    <mergeCell ref="A362:G362"/>
    <mergeCell ref="H362:AN362"/>
    <mergeCell ref="AO362:BD362"/>
    <mergeCell ref="BE362:BT362"/>
    <mergeCell ref="BU362:CJ362"/>
    <mergeCell ref="CK362:CZ362"/>
    <mergeCell ref="A363:G363"/>
    <mergeCell ref="H363:AN363"/>
    <mergeCell ref="AO363:BD363"/>
    <mergeCell ref="BE363:BT363"/>
    <mergeCell ref="BU363:CJ363"/>
    <mergeCell ref="CK363:CZ363"/>
    <mergeCell ref="A364:CZ364"/>
    <mergeCell ref="A365:G365"/>
    <mergeCell ref="H365:AN365"/>
    <mergeCell ref="AO365:BD365"/>
    <mergeCell ref="BE365:BT365"/>
    <mergeCell ref="BU365:CJ365"/>
    <mergeCell ref="CK365:CZ365"/>
    <mergeCell ref="A366:G366"/>
    <mergeCell ref="H366:AN366"/>
    <mergeCell ref="AO366:BD366"/>
    <mergeCell ref="BE366:BT366"/>
    <mergeCell ref="BU366:CJ366"/>
    <mergeCell ref="CK366:CZ366"/>
    <mergeCell ref="A367:AN367"/>
    <mergeCell ref="AO367:BD367"/>
    <mergeCell ref="BE367:BT367"/>
    <mergeCell ref="BU367:CJ367"/>
    <mergeCell ref="CK367:CZ367"/>
    <mergeCell ref="A368:CZ368"/>
    <mergeCell ref="W369:CZ369"/>
    <mergeCell ref="BI370:BQ370"/>
    <mergeCell ref="A371:G371"/>
    <mergeCell ref="H371:BB371"/>
    <mergeCell ref="BC371:BR371"/>
    <mergeCell ref="BS371:CH371"/>
    <mergeCell ref="CI371:CZ371"/>
    <mergeCell ref="A372:G372"/>
    <mergeCell ref="H372:BB372"/>
    <mergeCell ref="BC372:BR372"/>
    <mergeCell ref="BS372:CH372"/>
    <mergeCell ref="CI372:CZ372"/>
    <mergeCell ref="A373:CZ373"/>
    <mergeCell ref="A374:G374"/>
    <mergeCell ref="H374:BB374"/>
    <mergeCell ref="BC374:BR374"/>
    <mergeCell ref="BS374:CH374"/>
    <mergeCell ref="CI374:CZ374"/>
    <mergeCell ref="A375:G375"/>
    <mergeCell ref="H375:BB375"/>
    <mergeCell ref="BC375:BR375"/>
    <mergeCell ref="BS375:CH375"/>
    <mergeCell ref="CI375:CZ375"/>
    <mergeCell ref="A376:G376"/>
    <mergeCell ref="H376:BB376"/>
    <mergeCell ref="BC376:BR376"/>
    <mergeCell ref="BS376:CH376"/>
    <mergeCell ref="CI376:CZ376"/>
    <mergeCell ref="A377:G377"/>
    <mergeCell ref="H377:BB377"/>
    <mergeCell ref="BC377:BR377"/>
    <mergeCell ref="BS377:CH377"/>
    <mergeCell ref="CI377:CZ377"/>
    <mergeCell ref="A378:G378"/>
    <mergeCell ref="H378:BB378"/>
    <mergeCell ref="BC378:BR378"/>
    <mergeCell ref="BS378:CH378"/>
    <mergeCell ref="CI378:CZ378"/>
    <mergeCell ref="A379:G379"/>
    <mergeCell ref="H379:BB379"/>
    <mergeCell ref="BC379:BR379"/>
    <mergeCell ref="BS379:CH379"/>
    <mergeCell ref="CI379:CZ379"/>
    <mergeCell ref="A380:G380"/>
    <mergeCell ref="H380:BB380"/>
    <mergeCell ref="BC380:BR380"/>
    <mergeCell ref="BS380:CH380"/>
    <mergeCell ref="CI380:CZ380"/>
    <mergeCell ref="A381:G381"/>
    <mergeCell ref="H381:BB381"/>
    <mergeCell ref="BC381:BR381"/>
    <mergeCell ref="BS381:CH381"/>
    <mergeCell ref="CI381:CZ381"/>
    <mergeCell ref="A382:G382"/>
    <mergeCell ref="H382:BB382"/>
    <mergeCell ref="BC382:BR382"/>
    <mergeCell ref="BS382:CH382"/>
    <mergeCell ref="CI382:CZ382"/>
    <mergeCell ref="A383:G383"/>
    <mergeCell ref="H383:BB383"/>
    <mergeCell ref="BC383:BR383"/>
    <mergeCell ref="BS383:CH383"/>
    <mergeCell ref="CI383:CZ383"/>
    <mergeCell ref="A384:G384"/>
    <mergeCell ref="H384:BB384"/>
    <mergeCell ref="BC384:BR384"/>
    <mergeCell ref="BS384:CH384"/>
    <mergeCell ref="CI384:CZ384"/>
    <mergeCell ref="A385:G385"/>
    <mergeCell ref="H385:BB385"/>
    <mergeCell ref="BC385:BR385"/>
    <mergeCell ref="BS385:CH385"/>
    <mergeCell ref="CI385:CZ385"/>
    <mergeCell ref="A386:G386"/>
    <mergeCell ref="H386:BB386"/>
    <mergeCell ref="BC386:BR386"/>
    <mergeCell ref="BS386:CH386"/>
    <mergeCell ref="CI386:CZ386"/>
    <mergeCell ref="A387:G387"/>
    <mergeCell ref="H387:BB387"/>
    <mergeCell ref="BC387:BR387"/>
    <mergeCell ref="BS387:CH387"/>
    <mergeCell ref="CI387:CZ387"/>
    <mergeCell ref="A388:G388"/>
    <mergeCell ref="H388:BB388"/>
    <mergeCell ref="BC388:BR388"/>
    <mergeCell ref="BS388:CH388"/>
    <mergeCell ref="CI388:CZ388"/>
    <mergeCell ref="A389:G389"/>
    <mergeCell ref="H389:BB389"/>
    <mergeCell ref="BC389:BR389"/>
    <mergeCell ref="BS389:CH389"/>
    <mergeCell ref="CI389:CZ389"/>
    <mergeCell ref="A390:G390"/>
    <mergeCell ref="H390:BB390"/>
    <mergeCell ref="BC390:BR390"/>
    <mergeCell ref="BS390:CH390"/>
    <mergeCell ref="CI390:CZ390"/>
    <mergeCell ref="A391:G391"/>
    <mergeCell ref="H391:BB391"/>
    <mergeCell ref="BC391:BR391"/>
    <mergeCell ref="BS391:CH391"/>
    <mergeCell ref="CI391:CZ391"/>
    <mergeCell ref="A392:G392"/>
    <mergeCell ref="H392:BB392"/>
    <mergeCell ref="BC392:BR392"/>
    <mergeCell ref="BS392:CH392"/>
    <mergeCell ref="CI392:CZ392"/>
    <mergeCell ref="A393:G393"/>
    <mergeCell ref="H393:BB393"/>
    <mergeCell ref="BC393:BR393"/>
    <mergeCell ref="BS393:CH393"/>
    <mergeCell ref="CI393:CZ393"/>
    <mergeCell ref="A394:G394"/>
    <mergeCell ref="H394:BB394"/>
    <mergeCell ref="BC394:BR394"/>
    <mergeCell ref="BS394:CH394"/>
    <mergeCell ref="CI394:CZ394"/>
    <mergeCell ref="A395:G395"/>
    <mergeCell ref="H395:BB395"/>
    <mergeCell ref="BC395:BR395"/>
    <mergeCell ref="BS395:CH395"/>
    <mergeCell ref="CI395:CZ395"/>
    <mergeCell ref="A396:G396"/>
    <mergeCell ref="H396:BB396"/>
    <mergeCell ref="BC396:BR396"/>
    <mergeCell ref="BS396:CH396"/>
    <mergeCell ref="CI396:CZ396"/>
    <mergeCell ref="A397:G397"/>
    <mergeCell ref="H397:BB397"/>
    <mergeCell ref="BC397:BR397"/>
    <mergeCell ref="BS397:CH397"/>
    <mergeCell ref="CI397:CZ397"/>
    <mergeCell ref="A398:G398"/>
    <mergeCell ref="H398:BB398"/>
    <mergeCell ref="BC398:BR398"/>
    <mergeCell ref="BS398:CH398"/>
    <mergeCell ref="CI398:CZ398"/>
    <mergeCell ref="A399:CH399"/>
    <mergeCell ref="CK399:CZ399"/>
    <mergeCell ref="A400:G400"/>
    <mergeCell ref="H400:BB400"/>
    <mergeCell ref="BC400:BR400"/>
    <mergeCell ref="BS400:CH400"/>
    <mergeCell ref="CI400:CZ400"/>
    <mergeCell ref="A401:G401"/>
    <mergeCell ref="H401:BB401"/>
    <mergeCell ref="BC401:BR401"/>
    <mergeCell ref="BS401:CH401"/>
    <mergeCell ref="CI401:CZ401"/>
    <mergeCell ref="A402:CZ402"/>
    <mergeCell ref="A403:G403"/>
    <mergeCell ref="H403:BB403"/>
    <mergeCell ref="BC403:BR403"/>
    <mergeCell ref="BS403:CH403"/>
    <mergeCell ref="CI403:CZ403"/>
    <mergeCell ref="A404:CH404"/>
    <mergeCell ref="CK404:CZ404"/>
    <mergeCell ref="BI405:BQ405"/>
    <mergeCell ref="A406:G406"/>
    <mergeCell ref="H406:BB406"/>
    <mergeCell ref="BC406:BR406"/>
    <mergeCell ref="BS406:CH406"/>
    <mergeCell ref="CI406:CZ406"/>
    <mergeCell ref="A407:G407"/>
    <mergeCell ref="H407:BB407"/>
    <mergeCell ref="BC407:BR407"/>
    <mergeCell ref="BS407:CH407"/>
    <mergeCell ref="CI407:CZ407"/>
    <mergeCell ref="A408:CZ408"/>
    <mergeCell ref="A409:G409"/>
    <mergeCell ref="H409:BB409"/>
    <mergeCell ref="BC409:BR409"/>
    <mergeCell ref="BS409:CH409"/>
    <mergeCell ref="CI409:CZ409"/>
    <mergeCell ref="A410:G410"/>
    <mergeCell ref="H410:BB410"/>
    <mergeCell ref="BC410:BR410"/>
    <mergeCell ref="BS410:CH410"/>
    <mergeCell ref="CI410:CZ410"/>
    <mergeCell ref="A411:G411"/>
    <mergeCell ref="H411:BB411"/>
    <mergeCell ref="BC411:BR411"/>
    <mergeCell ref="BS411:CH411"/>
    <mergeCell ref="CI411:CZ411"/>
    <mergeCell ref="A412:G412"/>
    <mergeCell ref="H412:BB412"/>
    <mergeCell ref="BC412:BR412"/>
    <mergeCell ref="BS412:CH412"/>
    <mergeCell ref="CI412:CZ412"/>
    <mergeCell ref="A413:G413"/>
    <mergeCell ref="H413:BB413"/>
    <mergeCell ref="BC413:BR413"/>
    <mergeCell ref="BS413:CH413"/>
    <mergeCell ref="CI413:CZ413"/>
    <mergeCell ref="A414:G414"/>
    <mergeCell ref="H414:BB414"/>
    <mergeCell ref="BC414:BR414"/>
    <mergeCell ref="BS414:CH414"/>
    <mergeCell ref="CI414:CZ414"/>
    <mergeCell ref="A415:G415"/>
    <mergeCell ref="H415:BB415"/>
    <mergeCell ref="BC415:BR415"/>
    <mergeCell ref="BS415:CH415"/>
    <mergeCell ref="CI415:CZ415"/>
    <mergeCell ref="A416:G416"/>
    <mergeCell ref="H416:BB416"/>
    <mergeCell ref="BC416:BR416"/>
    <mergeCell ref="BS416:CH416"/>
    <mergeCell ref="CI416:CZ416"/>
    <mergeCell ref="A417:G417"/>
    <mergeCell ref="H417:BB417"/>
    <mergeCell ref="BC417:BR417"/>
    <mergeCell ref="BS417:CH417"/>
    <mergeCell ref="CI417:CZ417"/>
    <mergeCell ref="A418:G418"/>
    <mergeCell ref="H418:BB418"/>
    <mergeCell ref="BC418:BR418"/>
    <mergeCell ref="BS418:CH418"/>
    <mergeCell ref="CI418:CZ418"/>
    <mergeCell ref="A419:G419"/>
    <mergeCell ref="H419:BB419"/>
    <mergeCell ref="BC419:BR419"/>
    <mergeCell ref="BS419:CH419"/>
    <mergeCell ref="CI419:CZ419"/>
    <mergeCell ref="A420:G420"/>
    <mergeCell ref="H420:BB420"/>
    <mergeCell ref="BC420:BR420"/>
    <mergeCell ref="BS420:CH420"/>
    <mergeCell ref="CI420:CZ420"/>
    <mergeCell ref="A421:G421"/>
    <mergeCell ref="H421:BB421"/>
    <mergeCell ref="BC421:BR421"/>
    <mergeCell ref="BS421:CH421"/>
    <mergeCell ref="CI421:CZ421"/>
    <mergeCell ref="A422:G422"/>
    <mergeCell ref="H422:BB422"/>
    <mergeCell ref="BC422:BR422"/>
    <mergeCell ref="BS422:CH422"/>
    <mergeCell ref="CI422:CZ422"/>
    <mergeCell ref="A423:G423"/>
    <mergeCell ref="H423:BB423"/>
    <mergeCell ref="BC423:BR423"/>
    <mergeCell ref="BS423:CH423"/>
    <mergeCell ref="CI423:CZ423"/>
    <mergeCell ref="A424:G424"/>
    <mergeCell ref="H424:BB424"/>
    <mergeCell ref="BC424:BR424"/>
    <mergeCell ref="BS424:CH424"/>
    <mergeCell ref="CI424:CZ424"/>
    <mergeCell ref="A425:G425"/>
    <mergeCell ref="H425:BB425"/>
    <mergeCell ref="BC425:BR425"/>
    <mergeCell ref="BS425:CH425"/>
    <mergeCell ref="CI425:CZ425"/>
    <mergeCell ref="A426:G426"/>
    <mergeCell ref="H426:BB426"/>
    <mergeCell ref="BC426:BR426"/>
    <mergeCell ref="BS426:CH426"/>
    <mergeCell ref="CI426:CZ426"/>
    <mergeCell ref="A427:G427"/>
    <mergeCell ref="H427:BB427"/>
    <mergeCell ref="BC427:BR427"/>
    <mergeCell ref="BS427:CH427"/>
    <mergeCell ref="CI427:CZ427"/>
    <mergeCell ref="A428:G428"/>
    <mergeCell ref="H428:BB428"/>
    <mergeCell ref="BC428:BR428"/>
    <mergeCell ref="BS428:CH428"/>
    <mergeCell ref="CI428:CZ428"/>
    <mergeCell ref="A429:G429"/>
    <mergeCell ref="H429:BB429"/>
    <mergeCell ref="BC429:BR429"/>
    <mergeCell ref="BS429:CH429"/>
    <mergeCell ref="CI429:CZ429"/>
    <mergeCell ref="A430:G430"/>
    <mergeCell ref="H430:BB430"/>
    <mergeCell ref="BC430:BR430"/>
    <mergeCell ref="BS430:CH430"/>
    <mergeCell ref="CI430:CZ430"/>
    <mergeCell ref="A431:G431"/>
    <mergeCell ref="H431:BB431"/>
    <mergeCell ref="BC431:BR431"/>
    <mergeCell ref="BS431:CH431"/>
    <mergeCell ref="CI431:CZ431"/>
    <mergeCell ref="A432:G432"/>
    <mergeCell ref="H432:BB432"/>
    <mergeCell ref="BC432:BR432"/>
    <mergeCell ref="BS432:CH432"/>
    <mergeCell ref="CI432:CZ432"/>
    <mergeCell ref="A433:G433"/>
    <mergeCell ref="H433:BB433"/>
    <mergeCell ref="BC433:BR433"/>
    <mergeCell ref="BS433:CH433"/>
    <mergeCell ref="CI433:CZ433"/>
    <mergeCell ref="A434:CH434"/>
    <mergeCell ref="CK434:CZ434"/>
    <mergeCell ref="BI435:BQ435"/>
    <mergeCell ref="A436:G436"/>
    <mergeCell ref="H436:BB436"/>
    <mergeCell ref="BC436:BR436"/>
    <mergeCell ref="BS436:CH436"/>
    <mergeCell ref="CI436:CZ436"/>
    <mergeCell ref="A437:G437"/>
    <mergeCell ref="H437:BB437"/>
    <mergeCell ref="BC437:BR437"/>
    <mergeCell ref="BS437:CH437"/>
    <mergeCell ref="CI437:CZ437"/>
    <mergeCell ref="A438:CZ438"/>
    <mergeCell ref="A439:G439"/>
    <mergeCell ref="H439:BB439"/>
    <mergeCell ref="BC439:BR439"/>
    <mergeCell ref="BS439:CH439"/>
    <mergeCell ref="CI439:CZ439"/>
    <mergeCell ref="A440:G440"/>
    <mergeCell ref="H440:BB440"/>
    <mergeCell ref="BC440:BR440"/>
    <mergeCell ref="BS440:CH440"/>
    <mergeCell ref="CI440:CZ440"/>
    <mergeCell ref="A441:G441"/>
    <mergeCell ref="H441:BB441"/>
    <mergeCell ref="BC441:BR441"/>
    <mergeCell ref="BS441:CH441"/>
    <mergeCell ref="CI441:CZ441"/>
    <mergeCell ref="A442:G442"/>
    <mergeCell ref="H442:BB442"/>
    <mergeCell ref="BC442:BR442"/>
    <mergeCell ref="BS442:CH442"/>
    <mergeCell ref="CI442:CZ442"/>
    <mergeCell ref="A443:G443"/>
    <mergeCell ref="H443:BB443"/>
    <mergeCell ref="BC443:BR443"/>
    <mergeCell ref="BS443:CH443"/>
    <mergeCell ref="CI443:CZ443"/>
    <mergeCell ref="A444:G444"/>
    <mergeCell ref="H444:BB444"/>
    <mergeCell ref="BC444:BR444"/>
    <mergeCell ref="BS444:CH444"/>
    <mergeCell ref="CI444:CZ444"/>
    <mergeCell ref="A445:G445"/>
    <mergeCell ref="H445:BB445"/>
    <mergeCell ref="BC445:BR445"/>
    <mergeCell ref="BS445:CH445"/>
    <mergeCell ref="CI445:CZ445"/>
    <mergeCell ref="A446:G446"/>
    <mergeCell ref="H446:BB446"/>
    <mergeCell ref="BC446:BR446"/>
    <mergeCell ref="BS446:CH446"/>
    <mergeCell ref="CI446:CZ446"/>
    <mergeCell ref="A447:G447"/>
    <mergeCell ref="H447:BB447"/>
    <mergeCell ref="BC447:BR447"/>
    <mergeCell ref="BS447:CH447"/>
    <mergeCell ref="CI447:CZ447"/>
    <mergeCell ref="A448:G448"/>
    <mergeCell ref="H448:BB448"/>
    <mergeCell ref="BC448:BR448"/>
    <mergeCell ref="BS448:CH448"/>
    <mergeCell ref="CI448:CZ448"/>
    <mergeCell ref="A449:G449"/>
    <mergeCell ref="H449:BB449"/>
    <mergeCell ref="BC449:BR449"/>
    <mergeCell ref="BS449:CH449"/>
    <mergeCell ref="CI449:CZ449"/>
    <mergeCell ref="A450:G450"/>
    <mergeCell ref="H450:BB450"/>
    <mergeCell ref="BC450:BR450"/>
    <mergeCell ref="BS450:CH450"/>
    <mergeCell ref="CI450:CZ450"/>
    <mergeCell ref="A451:G451"/>
    <mergeCell ref="H451:BB451"/>
    <mergeCell ref="BC451:BR451"/>
    <mergeCell ref="BS451:CH451"/>
    <mergeCell ref="CI451:CZ451"/>
    <mergeCell ref="A452:G452"/>
    <mergeCell ref="H452:BB452"/>
    <mergeCell ref="BC452:BR452"/>
    <mergeCell ref="BS452:CH452"/>
    <mergeCell ref="CI452:CZ452"/>
    <mergeCell ref="A453:G453"/>
    <mergeCell ref="H453:BB453"/>
    <mergeCell ref="BC453:BR453"/>
    <mergeCell ref="BS453:CH453"/>
    <mergeCell ref="CI453:CZ453"/>
    <mergeCell ref="A454:G454"/>
    <mergeCell ref="H454:BB454"/>
    <mergeCell ref="BC454:BR454"/>
    <mergeCell ref="BS454:CH454"/>
    <mergeCell ref="CI454:CZ454"/>
    <mergeCell ref="A455:G455"/>
    <mergeCell ref="H455:BB455"/>
    <mergeCell ref="BC455:BR455"/>
    <mergeCell ref="BS455:CH455"/>
    <mergeCell ref="CI455:CZ455"/>
    <mergeCell ref="A456:G456"/>
    <mergeCell ref="H456:BB456"/>
    <mergeCell ref="BC456:BR456"/>
    <mergeCell ref="BS456:CH456"/>
    <mergeCell ref="CI456:CZ456"/>
    <mergeCell ref="A457:G457"/>
    <mergeCell ref="H457:BB457"/>
    <mergeCell ref="BC457:BR457"/>
    <mergeCell ref="BS457:CH457"/>
    <mergeCell ref="CI457:CZ457"/>
    <mergeCell ref="A458:G458"/>
    <mergeCell ref="H458:BB458"/>
    <mergeCell ref="BC458:BR458"/>
    <mergeCell ref="BS458:CH458"/>
    <mergeCell ref="CI458:CZ458"/>
    <mergeCell ref="A459:G459"/>
    <mergeCell ref="H459:BB459"/>
    <mergeCell ref="BC459:BR459"/>
    <mergeCell ref="BS459:CH459"/>
    <mergeCell ref="CI459:CZ459"/>
    <mergeCell ref="A460:G460"/>
    <mergeCell ref="H460:BB460"/>
    <mergeCell ref="BC460:BR460"/>
    <mergeCell ref="BS460:CH460"/>
    <mergeCell ref="CI460:CZ460"/>
    <mergeCell ref="A461:G461"/>
    <mergeCell ref="H461:BB461"/>
    <mergeCell ref="BC461:BR461"/>
    <mergeCell ref="BS461:CH461"/>
    <mergeCell ref="CI461:CZ461"/>
    <mergeCell ref="A462:G462"/>
    <mergeCell ref="H462:BB462"/>
    <mergeCell ref="BC462:BR462"/>
    <mergeCell ref="BS462:CH462"/>
    <mergeCell ref="CI462:CZ462"/>
    <mergeCell ref="A463:G463"/>
    <mergeCell ref="H463:BB463"/>
    <mergeCell ref="BC463:BR463"/>
    <mergeCell ref="BS463:CH463"/>
    <mergeCell ref="CI463:CZ463"/>
    <mergeCell ref="A464:CH464"/>
    <mergeCell ref="CK464:CZ464"/>
    <mergeCell ref="A466:CZ466"/>
    <mergeCell ref="W468:CZ468"/>
    <mergeCell ref="BG469:BQ469"/>
    <mergeCell ref="A470:G470"/>
    <mergeCell ref="H470:BR470"/>
    <mergeCell ref="BS470:CH470"/>
    <mergeCell ref="CI470:CZ470"/>
    <mergeCell ref="A471:G471"/>
    <mergeCell ref="H471:BR471"/>
    <mergeCell ref="BS471:CH471"/>
    <mergeCell ref="CI471:CZ471"/>
    <mergeCell ref="A472:CZ472"/>
    <mergeCell ref="A473:G473"/>
    <mergeCell ref="H473:BR473"/>
    <mergeCell ref="BS473:CH473"/>
    <mergeCell ref="CI473:CZ473"/>
    <mergeCell ref="A474:BR474"/>
    <mergeCell ref="BS474:CH474"/>
    <mergeCell ref="CI474:CZ474"/>
    <mergeCell ref="A476:CZ476"/>
    <mergeCell ref="W477:CZ477"/>
    <mergeCell ref="BG478:BQ478"/>
    <mergeCell ref="A479:G479"/>
    <mergeCell ref="H479:BR479"/>
    <mergeCell ref="BS479:CH479"/>
    <mergeCell ref="CI479:CZ479"/>
    <mergeCell ref="A480:G480"/>
    <mergeCell ref="H480:BR480"/>
    <mergeCell ref="BS480:CH480"/>
    <mergeCell ref="CI480:CZ480"/>
    <mergeCell ref="A481:CZ481"/>
    <mergeCell ref="A482:G482"/>
    <mergeCell ref="H482:BR482"/>
    <mergeCell ref="BS482:CH482"/>
    <mergeCell ref="CI482:CZ482"/>
    <mergeCell ref="A483:G483"/>
    <mergeCell ref="H483:BR483"/>
    <mergeCell ref="BS483:CH483"/>
    <mergeCell ref="CI483:CZ483"/>
    <mergeCell ref="A484:G484"/>
    <mergeCell ref="H484:BR484"/>
    <mergeCell ref="BS484:CH484"/>
    <mergeCell ref="CI484:CZ484"/>
    <mergeCell ref="A485:G485"/>
    <mergeCell ref="H485:BR485"/>
    <mergeCell ref="BS485:CH485"/>
    <mergeCell ref="CI485:CZ485"/>
    <mergeCell ref="A486:G486"/>
    <mergeCell ref="H486:BR486"/>
    <mergeCell ref="BS486:CH486"/>
    <mergeCell ref="CI486:CZ486"/>
    <mergeCell ref="A487:G487"/>
    <mergeCell ref="H487:BR487"/>
    <mergeCell ref="BS487:CH487"/>
    <mergeCell ref="CI487:CZ487"/>
    <mergeCell ref="A488:G488"/>
    <mergeCell ref="H488:BR488"/>
    <mergeCell ref="BS488:CH488"/>
    <mergeCell ref="CI488:CZ488"/>
    <mergeCell ref="A489:G489"/>
    <mergeCell ref="H489:BR489"/>
    <mergeCell ref="BS489:CH489"/>
    <mergeCell ref="CI489:CZ489"/>
    <mergeCell ref="A490:G490"/>
    <mergeCell ref="H490:BR490"/>
    <mergeCell ref="BS490:CH490"/>
    <mergeCell ref="CI490:CZ490"/>
    <mergeCell ref="A491:G491"/>
    <mergeCell ref="H491:BR491"/>
    <mergeCell ref="BS491:CH491"/>
    <mergeCell ref="CI491:CZ491"/>
    <mergeCell ref="A492:G492"/>
    <mergeCell ref="H492:BR492"/>
    <mergeCell ref="BS492:CH492"/>
    <mergeCell ref="CI492:CZ492"/>
    <mergeCell ref="A493:G493"/>
    <mergeCell ref="H493:BR493"/>
    <mergeCell ref="BS493:CH493"/>
    <mergeCell ref="CI493:CZ493"/>
    <mergeCell ref="A494:G494"/>
    <mergeCell ref="H494:BR494"/>
    <mergeCell ref="BS494:CH494"/>
    <mergeCell ref="CI494:CZ494"/>
    <mergeCell ref="A495:G495"/>
    <mergeCell ref="H495:BR495"/>
    <mergeCell ref="BS495:CH495"/>
    <mergeCell ref="CI495:CZ495"/>
    <mergeCell ref="A496:G496"/>
    <mergeCell ref="H496:BR496"/>
    <mergeCell ref="BS496:CH496"/>
    <mergeCell ref="CI496:CZ496"/>
    <mergeCell ref="A497:BR497"/>
    <mergeCell ref="BS497:CH497"/>
    <mergeCell ref="CI497:CZ497"/>
    <mergeCell ref="A498:BR498"/>
    <mergeCell ref="BS498:CH498"/>
    <mergeCell ref="CK498:CZ498"/>
    <mergeCell ref="BG499:BQ499"/>
    <mergeCell ref="A500:G500"/>
    <mergeCell ref="H500:BR500"/>
    <mergeCell ref="BS500:CH500"/>
    <mergeCell ref="CI500:CZ500"/>
    <mergeCell ref="A501:G501"/>
    <mergeCell ref="H501:BR501"/>
    <mergeCell ref="BS501:CH501"/>
    <mergeCell ref="CI501:CZ501"/>
    <mergeCell ref="A502:CZ502"/>
    <mergeCell ref="A503:G503"/>
    <mergeCell ref="H503:BR503"/>
    <mergeCell ref="BS503:CH503"/>
    <mergeCell ref="CI503:CZ503"/>
    <mergeCell ref="A504:G504"/>
    <mergeCell ref="H504:BR504"/>
    <mergeCell ref="BS504:CH504"/>
    <mergeCell ref="CI504:CZ504"/>
    <mergeCell ref="A505:G505"/>
    <mergeCell ref="H505:BR505"/>
    <mergeCell ref="BS505:CH505"/>
    <mergeCell ref="CI505:CZ505"/>
    <mergeCell ref="A506:G506"/>
    <mergeCell ref="H506:BR506"/>
    <mergeCell ref="BS506:CH506"/>
    <mergeCell ref="CI506:CZ506"/>
    <mergeCell ref="A507:G507"/>
    <mergeCell ref="H507:BR507"/>
    <mergeCell ref="BS507:CH507"/>
    <mergeCell ref="CI507:CZ507"/>
    <mergeCell ref="A508:G508"/>
    <mergeCell ref="H508:BR508"/>
    <mergeCell ref="BS508:CH508"/>
    <mergeCell ref="CI508:CZ508"/>
    <mergeCell ref="A509:G509"/>
    <mergeCell ref="H509:BR509"/>
    <mergeCell ref="BS509:CH509"/>
    <mergeCell ref="CI509:CZ509"/>
    <mergeCell ref="A510:G510"/>
    <mergeCell ref="H510:BR510"/>
    <mergeCell ref="BS510:CH510"/>
    <mergeCell ref="CI510:CZ510"/>
    <mergeCell ref="A511:G511"/>
    <mergeCell ref="H511:BR511"/>
    <mergeCell ref="BS511:CH511"/>
    <mergeCell ref="CI511:CZ511"/>
    <mergeCell ref="A512:G512"/>
    <mergeCell ref="H512:BR512"/>
    <mergeCell ref="BS512:CH512"/>
    <mergeCell ref="CI512:CZ512"/>
    <mergeCell ref="A513:G513"/>
    <mergeCell ref="H513:BR513"/>
    <mergeCell ref="BS513:CH513"/>
    <mergeCell ref="CI513:CZ513"/>
    <mergeCell ref="A514:G514"/>
    <mergeCell ref="H514:BR514"/>
    <mergeCell ref="BS514:CH514"/>
    <mergeCell ref="CI514:CZ514"/>
    <mergeCell ref="A515:G515"/>
    <mergeCell ref="H515:BR515"/>
    <mergeCell ref="BS515:CH515"/>
    <mergeCell ref="CI515:CZ515"/>
    <mergeCell ref="A516:G516"/>
    <mergeCell ref="H516:BR516"/>
    <mergeCell ref="BS516:CH516"/>
    <mergeCell ref="CI516:CZ516"/>
    <mergeCell ref="A517:G517"/>
    <mergeCell ref="H517:BR517"/>
    <mergeCell ref="BS517:CH517"/>
    <mergeCell ref="CI517:CZ517"/>
    <mergeCell ref="A518:BR518"/>
    <mergeCell ref="BS518:CH518"/>
    <mergeCell ref="CI518:CZ518"/>
    <mergeCell ref="A519:BR519"/>
    <mergeCell ref="BS519:CH519"/>
    <mergeCell ref="CK519:CZ519"/>
    <mergeCell ref="BG520:BQ520"/>
    <mergeCell ref="A521:G521"/>
    <mergeCell ref="H521:BR521"/>
    <mergeCell ref="BS521:CH521"/>
    <mergeCell ref="CI521:CZ521"/>
    <mergeCell ref="A522:G522"/>
    <mergeCell ref="H522:BR522"/>
    <mergeCell ref="BS522:CH522"/>
    <mergeCell ref="CI522:CZ522"/>
    <mergeCell ref="A523:CZ523"/>
    <mergeCell ref="A524:G524"/>
    <mergeCell ref="H524:BR524"/>
    <mergeCell ref="BS524:CH524"/>
    <mergeCell ref="CI524:CZ524"/>
    <mergeCell ref="A525:G525"/>
    <mergeCell ref="H525:BR525"/>
    <mergeCell ref="BS525:CH525"/>
    <mergeCell ref="CI525:CZ525"/>
    <mergeCell ref="A526:G526"/>
    <mergeCell ref="H526:BR526"/>
    <mergeCell ref="BS526:CH526"/>
    <mergeCell ref="CI526:CZ526"/>
    <mergeCell ref="A527:G527"/>
    <mergeCell ref="H527:BR527"/>
    <mergeCell ref="BS527:CH527"/>
    <mergeCell ref="CI527:CZ527"/>
    <mergeCell ref="A528:G528"/>
    <mergeCell ref="H528:BR528"/>
    <mergeCell ref="BS528:CH528"/>
    <mergeCell ref="CI528:CZ528"/>
    <mergeCell ref="A529:G529"/>
    <mergeCell ref="H529:BR529"/>
    <mergeCell ref="BS529:CH529"/>
    <mergeCell ref="CI529:CZ529"/>
    <mergeCell ref="A530:G530"/>
    <mergeCell ref="H530:BR530"/>
    <mergeCell ref="BS530:CH530"/>
    <mergeCell ref="CI530:CZ530"/>
    <mergeCell ref="A531:G531"/>
    <mergeCell ref="H531:BR531"/>
    <mergeCell ref="BS531:CH531"/>
    <mergeCell ref="CI531:CZ531"/>
    <mergeCell ref="A532:G532"/>
    <mergeCell ref="H532:BR532"/>
    <mergeCell ref="BS532:CH532"/>
    <mergeCell ref="CI532:CZ532"/>
    <mergeCell ref="A533:G533"/>
    <mergeCell ref="H533:BR533"/>
    <mergeCell ref="BS533:CH533"/>
    <mergeCell ref="CI533:CZ533"/>
    <mergeCell ref="A534:G534"/>
    <mergeCell ref="H534:BR534"/>
    <mergeCell ref="BS534:CH534"/>
    <mergeCell ref="CI534:CZ534"/>
    <mergeCell ref="A535:G535"/>
    <mergeCell ref="H535:BR535"/>
    <mergeCell ref="BS535:CH535"/>
    <mergeCell ref="CI535:CZ535"/>
    <mergeCell ref="A536:G536"/>
    <mergeCell ref="H536:BR536"/>
    <mergeCell ref="BS536:CH536"/>
    <mergeCell ref="CI536:CZ536"/>
    <mergeCell ref="A537:G537"/>
    <mergeCell ref="H537:BR537"/>
    <mergeCell ref="BS537:CH537"/>
    <mergeCell ref="CI537:CZ537"/>
    <mergeCell ref="A538:G538"/>
    <mergeCell ref="H538:BR538"/>
    <mergeCell ref="BS538:CH538"/>
    <mergeCell ref="CI538:CZ538"/>
    <mergeCell ref="A539:BR539"/>
    <mergeCell ref="BS539:CH539"/>
    <mergeCell ref="CI539:CZ539"/>
    <mergeCell ref="DE539:EX539"/>
    <mergeCell ref="EZ539:FX539"/>
    <mergeCell ref="A540:BR540"/>
    <mergeCell ref="BS540:CH540"/>
    <mergeCell ref="CK540:CZ540"/>
    <mergeCell ref="A541:CZ541"/>
    <mergeCell ref="W543:CZ543"/>
    <mergeCell ref="BH544:BR544"/>
    <mergeCell ref="A545:G545"/>
    <mergeCell ref="H545:BB545"/>
    <mergeCell ref="BC545:BR545"/>
    <mergeCell ref="BS545:CH545"/>
    <mergeCell ref="CI545:CZ545"/>
    <mergeCell ref="A546:G546"/>
    <mergeCell ref="H546:BB546"/>
    <mergeCell ref="BC546:BR546"/>
    <mergeCell ref="BS546:CH546"/>
    <mergeCell ref="CI546:CZ546"/>
    <mergeCell ref="A547:CZ547"/>
    <mergeCell ref="A548:G548"/>
    <mergeCell ref="H548:BB548"/>
    <mergeCell ref="BC548:BR548"/>
    <mergeCell ref="BS548:CH548"/>
    <mergeCell ref="CI548:CZ548"/>
    <mergeCell ref="A549:G549"/>
    <mergeCell ref="H549:BB549"/>
    <mergeCell ref="BC549:BR549"/>
    <mergeCell ref="BS549:CH549"/>
    <mergeCell ref="CI549:CZ549"/>
    <mergeCell ref="A550:G550"/>
    <mergeCell ref="H550:BB550"/>
    <mergeCell ref="BC550:BR550"/>
    <mergeCell ref="BS550:CH550"/>
    <mergeCell ref="CI550:CZ550"/>
    <mergeCell ref="A551:G551"/>
    <mergeCell ref="H551:BB551"/>
    <mergeCell ref="BC551:BR551"/>
    <mergeCell ref="BS551:CH551"/>
    <mergeCell ref="CI551:CZ551"/>
    <mergeCell ref="A552:G552"/>
    <mergeCell ref="H552:BB552"/>
    <mergeCell ref="BC552:BR552"/>
    <mergeCell ref="BS552:CH552"/>
    <mergeCell ref="CI552:CZ552"/>
    <mergeCell ref="A553:G553"/>
    <mergeCell ref="H553:BB553"/>
    <mergeCell ref="BC553:BR553"/>
    <mergeCell ref="BS553:CH553"/>
    <mergeCell ref="CI553:CZ553"/>
    <mergeCell ref="A554:G554"/>
    <mergeCell ref="H554:BB554"/>
    <mergeCell ref="BC554:BR554"/>
    <mergeCell ref="BS554:CH554"/>
    <mergeCell ref="CI554:CZ554"/>
    <mergeCell ref="A555:G555"/>
    <mergeCell ref="H555:BB555"/>
    <mergeCell ref="BC555:BR555"/>
    <mergeCell ref="BS555:CH555"/>
    <mergeCell ref="CI555:CZ555"/>
    <mergeCell ref="A556:BB556"/>
    <mergeCell ref="BC556:BR556"/>
    <mergeCell ref="BS556:CH556"/>
    <mergeCell ref="CI556:CZ556"/>
    <mergeCell ref="BH557:BR557"/>
    <mergeCell ref="A558:G558"/>
    <mergeCell ref="H558:BB558"/>
    <mergeCell ref="BC558:BR558"/>
    <mergeCell ref="BS558:CH558"/>
    <mergeCell ref="CI558:CZ558"/>
    <mergeCell ref="A559:G559"/>
    <mergeCell ref="H559:BB559"/>
    <mergeCell ref="BC559:BR559"/>
    <mergeCell ref="BS559:CH559"/>
    <mergeCell ref="CI559:CZ559"/>
    <mergeCell ref="A560:CZ560"/>
    <mergeCell ref="A561:G561"/>
    <mergeCell ref="H561:BB561"/>
    <mergeCell ref="BC561:BR561"/>
    <mergeCell ref="BS561:CH561"/>
    <mergeCell ref="CI561:CZ561"/>
    <mergeCell ref="A562:G562"/>
    <mergeCell ref="H562:BB562"/>
    <mergeCell ref="BC562:BR562"/>
    <mergeCell ref="BS562:CH562"/>
    <mergeCell ref="CI562:CZ562"/>
    <mergeCell ref="A563:G563"/>
    <mergeCell ref="H563:BB563"/>
    <mergeCell ref="BC563:BR563"/>
    <mergeCell ref="BS563:CH563"/>
    <mergeCell ref="CI563:CZ563"/>
    <mergeCell ref="A564:G564"/>
    <mergeCell ref="H564:BB564"/>
    <mergeCell ref="BC564:BR564"/>
    <mergeCell ref="BS564:CH564"/>
    <mergeCell ref="CI564:CZ564"/>
    <mergeCell ref="A565:G565"/>
    <mergeCell ref="H565:BB565"/>
    <mergeCell ref="BC565:BR565"/>
    <mergeCell ref="BS565:CH565"/>
    <mergeCell ref="CI565:CZ565"/>
    <mergeCell ref="A566:G566"/>
    <mergeCell ref="H566:BB566"/>
    <mergeCell ref="BC566:BR566"/>
    <mergeCell ref="BS566:CH566"/>
    <mergeCell ref="CI566:CZ566"/>
    <mergeCell ref="A567:G567"/>
    <mergeCell ref="H567:BB567"/>
    <mergeCell ref="BC567:BR567"/>
    <mergeCell ref="BS567:CH567"/>
    <mergeCell ref="CI567:CZ567"/>
    <mergeCell ref="A568:G568"/>
    <mergeCell ref="H568:BB568"/>
    <mergeCell ref="BC568:BR568"/>
    <mergeCell ref="BS568:CH568"/>
    <mergeCell ref="CI568:CZ568"/>
    <mergeCell ref="A569:BB569"/>
    <mergeCell ref="BC569:BR569"/>
    <mergeCell ref="BS569:CH569"/>
    <mergeCell ref="CI569:CZ569"/>
    <mergeCell ref="BH570:BR570"/>
    <mergeCell ref="A571:G571"/>
    <mergeCell ref="H571:BB571"/>
    <mergeCell ref="BC571:BR571"/>
    <mergeCell ref="BS571:CH571"/>
    <mergeCell ref="CI571:CZ571"/>
    <mergeCell ref="A572:G572"/>
    <mergeCell ref="H572:BB572"/>
    <mergeCell ref="BC572:BR572"/>
    <mergeCell ref="BS572:CH572"/>
    <mergeCell ref="CI572:CZ572"/>
    <mergeCell ref="A573:CZ573"/>
    <mergeCell ref="A574:G574"/>
    <mergeCell ref="H574:BB574"/>
    <mergeCell ref="BC574:BR574"/>
    <mergeCell ref="BS574:CH574"/>
    <mergeCell ref="CI574:CZ574"/>
    <mergeCell ref="A575:G575"/>
    <mergeCell ref="H575:BB575"/>
    <mergeCell ref="BC575:BR575"/>
    <mergeCell ref="BS575:CH575"/>
    <mergeCell ref="CI575:CZ575"/>
    <mergeCell ref="A576:G576"/>
    <mergeCell ref="H576:BB576"/>
    <mergeCell ref="BC576:BR576"/>
    <mergeCell ref="BS576:CH576"/>
    <mergeCell ref="CI576:CZ576"/>
    <mergeCell ref="A577:G577"/>
    <mergeCell ref="H577:BB577"/>
    <mergeCell ref="BC577:BR577"/>
    <mergeCell ref="BS577:CH577"/>
    <mergeCell ref="CI577:CZ577"/>
    <mergeCell ref="A578:G578"/>
    <mergeCell ref="H578:BB578"/>
    <mergeCell ref="BC578:BR578"/>
    <mergeCell ref="BS578:CH578"/>
    <mergeCell ref="CI578:CZ578"/>
    <mergeCell ref="A579:G579"/>
    <mergeCell ref="H579:BB579"/>
    <mergeCell ref="BC579:BR579"/>
    <mergeCell ref="BS579:CH579"/>
    <mergeCell ref="CI579:CZ579"/>
    <mergeCell ref="A580:G580"/>
    <mergeCell ref="H580:BB580"/>
    <mergeCell ref="BC580:BR580"/>
    <mergeCell ref="BS580:CH580"/>
    <mergeCell ref="CI580:CZ580"/>
    <mergeCell ref="A581:G581"/>
    <mergeCell ref="H581:BB581"/>
    <mergeCell ref="BC581:BR581"/>
    <mergeCell ref="BS581:CH581"/>
    <mergeCell ref="CI581:CZ581"/>
    <mergeCell ref="A582:BB582"/>
    <mergeCell ref="BC582:BR582"/>
    <mergeCell ref="BS582:CH582"/>
    <mergeCell ref="CI582:CZ582"/>
    <mergeCell ref="A583:CZ583"/>
    <mergeCell ref="W585:CZ585"/>
    <mergeCell ref="BG586:BQ586"/>
    <mergeCell ref="A587:G587"/>
    <mergeCell ref="H587:AT587"/>
    <mergeCell ref="AU587:BB587"/>
    <mergeCell ref="BC587:BR587"/>
    <mergeCell ref="BS587:CH587"/>
    <mergeCell ref="CI587:CZ587"/>
    <mergeCell ref="A588:G588"/>
    <mergeCell ref="H588:AT588"/>
    <mergeCell ref="AU588:BB588"/>
    <mergeCell ref="BC588:BR588"/>
    <mergeCell ref="BS588:CH588"/>
    <mergeCell ref="CI588:CZ588"/>
    <mergeCell ref="A589:CZ589"/>
    <mergeCell ref="A590:G590"/>
    <mergeCell ref="H590:AT590"/>
    <mergeCell ref="AU590:BB590"/>
    <mergeCell ref="BC590:BR590"/>
    <mergeCell ref="BS590:CH590"/>
    <mergeCell ref="CI590:CZ590"/>
    <mergeCell ref="A591:G591"/>
    <mergeCell ref="H591:AT591"/>
    <mergeCell ref="AU591:BB591"/>
    <mergeCell ref="BC591:BR591"/>
    <mergeCell ref="BS591:CH591"/>
    <mergeCell ref="CI591:CZ591"/>
    <mergeCell ref="A592:G592"/>
    <mergeCell ref="H592:AT592"/>
    <mergeCell ref="AU592:BB592"/>
    <mergeCell ref="BC592:BR592"/>
    <mergeCell ref="BS592:CH592"/>
    <mergeCell ref="CI592:CZ592"/>
    <mergeCell ref="A593:G593"/>
    <mergeCell ref="H593:AT593"/>
    <mergeCell ref="AU593:BB593"/>
    <mergeCell ref="BC593:BR593"/>
    <mergeCell ref="BS593:CH593"/>
    <mergeCell ref="CI593:CZ593"/>
    <mergeCell ref="A594:G594"/>
    <mergeCell ref="H594:AT594"/>
    <mergeCell ref="AU594:BB594"/>
    <mergeCell ref="BC594:BR594"/>
    <mergeCell ref="BS594:CH594"/>
    <mergeCell ref="CI594:CZ594"/>
    <mergeCell ref="A595:G595"/>
    <mergeCell ref="H595:AT595"/>
    <mergeCell ref="AU595:BB595"/>
    <mergeCell ref="BC595:BR595"/>
    <mergeCell ref="BS595:CH595"/>
    <mergeCell ref="CI595:CZ595"/>
    <mergeCell ref="A596:G596"/>
    <mergeCell ref="H596:AT596"/>
    <mergeCell ref="AU596:BB596"/>
    <mergeCell ref="BC596:BR596"/>
    <mergeCell ref="BS596:CH596"/>
    <mergeCell ref="CI596:CZ596"/>
    <mergeCell ref="A597:G597"/>
    <mergeCell ref="H597:AT597"/>
    <mergeCell ref="AU597:BB597"/>
    <mergeCell ref="BC597:BR597"/>
    <mergeCell ref="BS597:CH597"/>
    <mergeCell ref="CI597:CZ597"/>
    <mergeCell ref="A598:G598"/>
    <mergeCell ref="H598:AT598"/>
    <mergeCell ref="AU598:BB598"/>
    <mergeCell ref="BC598:BR598"/>
    <mergeCell ref="BS598:CH598"/>
    <mergeCell ref="CI598:CZ598"/>
    <mergeCell ref="A599:G599"/>
    <mergeCell ref="H599:AT599"/>
    <mergeCell ref="AU599:BB599"/>
    <mergeCell ref="BC599:BR599"/>
    <mergeCell ref="BS599:CH599"/>
    <mergeCell ref="CI599:CZ599"/>
    <mergeCell ref="A600:G600"/>
    <mergeCell ref="H600:AT600"/>
    <mergeCell ref="AU600:BB600"/>
    <mergeCell ref="BC600:BR600"/>
    <mergeCell ref="BS600:CH600"/>
    <mergeCell ref="CI600:CZ600"/>
    <mergeCell ref="A601:BB601"/>
    <mergeCell ref="BC601:BR601"/>
    <mergeCell ref="BS601:CH601"/>
    <mergeCell ref="CI601:CZ601"/>
    <mergeCell ref="BG602:BQ602"/>
    <mergeCell ref="A603:G603"/>
    <mergeCell ref="H603:AT603"/>
    <mergeCell ref="AU603:BB603"/>
    <mergeCell ref="BC603:BR603"/>
    <mergeCell ref="BS603:CH603"/>
    <mergeCell ref="CI603:CZ603"/>
    <mergeCell ref="A604:G604"/>
    <mergeCell ref="H604:AT604"/>
    <mergeCell ref="AU604:BB604"/>
    <mergeCell ref="BC604:BR604"/>
    <mergeCell ref="BS604:CH604"/>
    <mergeCell ref="CI604:CZ604"/>
    <mergeCell ref="A605:CZ605"/>
    <mergeCell ref="A606:G606"/>
    <mergeCell ref="H606:AT606"/>
    <mergeCell ref="AU606:BB606"/>
    <mergeCell ref="BC606:BR606"/>
    <mergeCell ref="BS606:CH606"/>
    <mergeCell ref="CI606:CZ606"/>
    <mergeCell ref="A607:G607"/>
    <mergeCell ref="H607:AT607"/>
    <mergeCell ref="AU607:BB607"/>
    <mergeCell ref="BC607:BR607"/>
    <mergeCell ref="BS607:CH607"/>
    <mergeCell ref="CI607:CZ607"/>
    <mergeCell ref="A608:G608"/>
    <mergeCell ref="H608:AT608"/>
    <mergeCell ref="AU608:BB608"/>
    <mergeCell ref="BC608:BR608"/>
    <mergeCell ref="BS608:CH608"/>
    <mergeCell ref="CI608:CZ608"/>
    <mergeCell ref="A609:G609"/>
    <mergeCell ref="H609:AT609"/>
    <mergeCell ref="AU609:BB609"/>
    <mergeCell ref="BC609:BR609"/>
    <mergeCell ref="BS609:CH609"/>
    <mergeCell ref="CI609:CZ609"/>
    <mergeCell ref="A610:G610"/>
    <mergeCell ref="H610:AT610"/>
    <mergeCell ref="AU610:BB610"/>
    <mergeCell ref="BC610:BR610"/>
    <mergeCell ref="BS610:CH610"/>
    <mergeCell ref="CI610:CZ610"/>
    <mergeCell ref="A611:G611"/>
    <mergeCell ref="H611:AT611"/>
    <mergeCell ref="AU611:BB611"/>
    <mergeCell ref="BC611:BR611"/>
    <mergeCell ref="BS611:CH611"/>
    <mergeCell ref="CI611:CZ611"/>
    <mergeCell ref="A612:G612"/>
    <mergeCell ref="H612:AT612"/>
    <mergeCell ref="AU612:BB612"/>
    <mergeCell ref="BC612:BR612"/>
    <mergeCell ref="BS612:CH612"/>
    <mergeCell ref="CI612:CZ612"/>
    <mergeCell ref="A613:G613"/>
    <mergeCell ref="H613:AT613"/>
    <mergeCell ref="AU613:BB613"/>
    <mergeCell ref="BC613:BR613"/>
    <mergeCell ref="BS613:CH613"/>
    <mergeCell ref="CI613:CZ613"/>
    <mergeCell ref="A614:G614"/>
    <mergeCell ref="H614:AT614"/>
    <mergeCell ref="AU614:BB614"/>
    <mergeCell ref="BC614:BR614"/>
    <mergeCell ref="BS614:CH614"/>
    <mergeCell ref="CI614:CZ614"/>
    <mergeCell ref="A615:G615"/>
    <mergeCell ref="H615:AT615"/>
    <mergeCell ref="AU615:BB615"/>
    <mergeCell ref="BC615:BR615"/>
    <mergeCell ref="BS615:CH615"/>
    <mergeCell ref="CI615:CZ615"/>
    <mergeCell ref="A616:G616"/>
    <mergeCell ref="H616:AT616"/>
    <mergeCell ref="AU616:BB616"/>
    <mergeCell ref="BC616:BR616"/>
    <mergeCell ref="BS616:CH616"/>
    <mergeCell ref="CI616:CZ616"/>
    <mergeCell ref="A617:BB617"/>
    <mergeCell ref="BC617:BR617"/>
    <mergeCell ref="BS617:CH617"/>
    <mergeCell ref="CI617:CZ617"/>
    <mergeCell ref="BG618:BQ618"/>
    <mergeCell ref="A619:G619"/>
    <mergeCell ref="H619:AT619"/>
    <mergeCell ref="AU619:BB619"/>
    <mergeCell ref="BC619:BR619"/>
    <mergeCell ref="BS619:CH619"/>
    <mergeCell ref="CI619:CZ619"/>
    <mergeCell ref="A620:G620"/>
    <mergeCell ref="H620:AT620"/>
    <mergeCell ref="AU620:BB620"/>
    <mergeCell ref="BC620:BR620"/>
    <mergeCell ref="BS620:CH620"/>
    <mergeCell ref="CI620:CZ620"/>
    <mergeCell ref="A621:CZ621"/>
    <mergeCell ref="A622:G622"/>
    <mergeCell ref="H622:AT622"/>
    <mergeCell ref="AU622:BB622"/>
    <mergeCell ref="BC622:BR622"/>
    <mergeCell ref="BS622:CH622"/>
    <mergeCell ref="CI622:CZ622"/>
    <mergeCell ref="A623:G623"/>
    <mergeCell ref="H623:AT623"/>
    <mergeCell ref="AU623:BB623"/>
    <mergeCell ref="BC623:BR623"/>
    <mergeCell ref="BS623:CH623"/>
    <mergeCell ref="CI623:CZ623"/>
    <mergeCell ref="A624:G624"/>
    <mergeCell ref="H624:AT624"/>
    <mergeCell ref="AU624:BB624"/>
    <mergeCell ref="BC624:BR624"/>
    <mergeCell ref="BS624:CH624"/>
    <mergeCell ref="CI624:CZ624"/>
    <mergeCell ref="A625:G625"/>
    <mergeCell ref="H625:AT625"/>
    <mergeCell ref="AU625:BB625"/>
    <mergeCell ref="BC625:BR625"/>
    <mergeCell ref="BS625:CH625"/>
    <mergeCell ref="CI625:CZ625"/>
    <mergeCell ref="A626:G626"/>
    <mergeCell ref="H626:AT626"/>
    <mergeCell ref="AU626:BB626"/>
    <mergeCell ref="BC626:BR626"/>
    <mergeCell ref="BS626:CH626"/>
    <mergeCell ref="CI626:CZ626"/>
    <mergeCell ref="A627:G627"/>
    <mergeCell ref="H627:AT627"/>
    <mergeCell ref="AU627:BB627"/>
    <mergeCell ref="BC627:BR627"/>
    <mergeCell ref="BS627:CH627"/>
    <mergeCell ref="CI627:CZ627"/>
    <mergeCell ref="A628:G628"/>
    <mergeCell ref="H628:AT628"/>
    <mergeCell ref="AU628:BB628"/>
    <mergeCell ref="BC628:BR628"/>
    <mergeCell ref="BS628:CH628"/>
    <mergeCell ref="CI628:CZ628"/>
    <mergeCell ref="A629:G629"/>
    <mergeCell ref="H629:AT629"/>
    <mergeCell ref="AU629:BB629"/>
    <mergeCell ref="BC629:BR629"/>
    <mergeCell ref="BS629:CH629"/>
    <mergeCell ref="CI629:CZ629"/>
    <mergeCell ref="A630:G630"/>
    <mergeCell ref="H630:AT630"/>
    <mergeCell ref="AU630:BB630"/>
    <mergeCell ref="BC630:BR630"/>
    <mergeCell ref="BS630:CH630"/>
    <mergeCell ref="CI630:CZ630"/>
    <mergeCell ref="A631:G631"/>
    <mergeCell ref="H631:AT631"/>
    <mergeCell ref="AU631:BB631"/>
    <mergeCell ref="BC631:BR631"/>
    <mergeCell ref="BS631:CH631"/>
    <mergeCell ref="CI631:CZ631"/>
    <mergeCell ref="A632:G632"/>
    <mergeCell ref="H632:AT632"/>
    <mergeCell ref="AU632:BB632"/>
    <mergeCell ref="BC632:BR632"/>
    <mergeCell ref="BS632:CH632"/>
    <mergeCell ref="CI632:CZ632"/>
    <mergeCell ref="A633:BB633"/>
    <mergeCell ref="BC633:BR633"/>
    <mergeCell ref="BS633:CH633"/>
    <mergeCell ref="CI633:CZ633"/>
    <mergeCell ref="A634:CZ634"/>
    <mergeCell ref="W636:CZ636"/>
    <mergeCell ref="AY637:BM637"/>
    <mergeCell ref="A638:G638"/>
    <mergeCell ref="H638:BR638"/>
    <mergeCell ref="BS638:CH638"/>
    <mergeCell ref="CI638:CZ638"/>
    <mergeCell ref="A639:G639"/>
    <mergeCell ref="H639:BR639"/>
    <mergeCell ref="BS639:CH639"/>
    <mergeCell ref="CI639:CZ639"/>
    <mergeCell ref="A640:CZ640"/>
    <mergeCell ref="A641:G641"/>
    <mergeCell ref="H641:BR641"/>
    <mergeCell ref="BS641:CH641"/>
    <mergeCell ref="CI641:CZ641"/>
    <mergeCell ref="A642:G642"/>
    <mergeCell ref="H642:BR642"/>
    <mergeCell ref="BS642:CH642"/>
    <mergeCell ref="CI642:CZ642"/>
    <mergeCell ref="A643:BR643"/>
    <mergeCell ref="BS643:CH643"/>
    <mergeCell ref="CI643:CZ643"/>
    <mergeCell ref="AY644:BM644"/>
    <mergeCell ref="A645:G645"/>
    <mergeCell ref="H645:BR645"/>
    <mergeCell ref="BS645:CH645"/>
    <mergeCell ref="CI645:CZ645"/>
    <mergeCell ref="A646:G646"/>
    <mergeCell ref="H646:BR646"/>
    <mergeCell ref="BS646:CH646"/>
    <mergeCell ref="CI646:CZ646"/>
    <mergeCell ref="A647:CZ647"/>
    <mergeCell ref="A648:G648"/>
    <mergeCell ref="H648:BR648"/>
    <mergeCell ref="BS648:CH648"/>
    <mergeCell ref="CI648:CZ648"/>
    <mergeCell ref="A649:G649"/>
    <mergeCell ref="H649:BR649"/>
    <mergeCell ref="BS649:CH649"/>
    <mergeCell ref="CI649:CZ649"/>
    <mergeCell ref="A650:BR650"/>
    <mergeCell ref="BS650:CH650"/>
    <mergeCell ref="CI650:CZ650"/>
    <mergeCell ref="AY651:BM651"/>
    <mergeCell ref="A652:G652"/>
    <mergeCell ref="H652:BR652"/>
    <mergeCell ref="BS652:CH652"/>
    <mergeCell ref="CI652:CZ652"/>
    <mergeCell ref="A653:G653"/>
    <mergeCell ref="H653:BR653"/>
    <mergeCell ref="BS653:CH653"/>
    <mergeCell ref="CI653:CZ653"/>
    <mergeCell ref="A654:CZ654"/>
    <mergeCell ref="A655:G655"/>
    <mergeCell ref="H655:BR655"/>
    <mergeCell ref="BS655:CH655"/>
    <mergeCell ref="CI655:CZ655"/>
    <mergeCell ref="A656:G656"/>
    <mergeCell ref="H656:BR656"/>
    <mergeCell ref="BS656:CH656"/>
    <mergeCell ref="CI656:CZ656"/>
    <mergeCell ref="A657:BR657"/>
    <mergeCell ref="BS657:CH657"/>
    <mergeCell ref="CI657:CZ657"/>
    <mergeCell ref="A658:CZ658"/>
    <mergeCell ref="A660:BB660"/>
    <mergeCell ref="A662:G662"/>
    <mergeCell ref="H662:BB662"/>
    <mergeCell ref="BC662:CZ662"/>
    <mergeCell ref="A663:G663"/>
    <mergeCell ref="H663:BB663"/>
    <mergeCell ref="BC663:CZ663"/>
    <mergeCell ref="A664:CZ664"/>
    <mergeCell ref="A665:G665"/>
    <mergeCell ref="H665:BB665"/>
    <mergeCell ref="BC665:CZ665"/>
    <mergeCell ref="A666:BB666"/>
    <mergeCell ref="BC666:CZ666"/>
    <mergeCell ref="A667:CZ667"/>
    <mergeCell ref="A668:G668"/>
    <mergeCell ref="H668:BB668"/>
    <mergeCell ref="BC668:CZ668"/>
    <mergeCell ref="A669:BB669"/>
    <mergeCell ref="BC669:CZ669"/>
    <mergeCell ref="A670:BB670"/>
    <mergeCell ref="BC670:CZ670"/>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8" manualBreakCount="8">
    <brk id="42" man="true" max="16383" min="0"/>
    <brk id="100" man="true" max="16383" min="0"/>
    <brk id="209" man="true" max="16383" min="0"/>
    <brk id="274" man="true" max="16383" min="0"/>
    <brk id="335" man="true" max="16383" min="0"/>
    <brk id="394" man="true" max="16383" min="0"/>
    <brk id="519" man="true" max="16383" min="0"/>
    <brk id="582"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true"/>
  </sheetPr>
  <dimension ref="A1:EP251"/>
  <sheetViews>
    <sheetView showFormulas="false" showGridLines="true" showRowColHeaders="true" showZeros="true" rightToLeft="false" tabSelected="false" showOutlineSymbols="true" defaultGridColor="true" view="pageBreakPreview" topLeftCell="A97" colorId="64" zoomScale="95" zoomScaleNormal="100" zoomScalePageLayoutView="95" workbookViewId="0">
      <selection pane="topLeft" activeCell="D115" activeCellId="0" sqref="D115"/>
    </sheetView>
  </sheetViews>
  <sheetFormatPr defaultColWidth="9.1484375" defaultRowHeight="15" zeroHeight="false" outlineLevelRow="0" outlineLevelCol="0"/>
  <cols>
    <col collapsed="false" customWidth="true" hidden="false" outlineLevel="0" max="1" min="1" style="41" width="40.85"/>
    <col collapsed="false" customWidth="true" hidden="false" outlineLevel="0" max="2" min="2" style="42" width="9.42"/>
    <col collapsed="false" customWidth="true" hidden="false" outlineLevel="0" max="3" min="3" style="43" width="9.42"/>
    <col collapsed="false" customWidth="true" hidden="false" outlineLevel="0" max="7" min="4" style="43" width="15.14"/>
    <col collapsed="false" customWidth="false" hidden="false" outlineLevel="0" max="16384" min="8" style="43" width="9.14"/>
  </cols>
  <sheetData>
    <row r="1" s="435" customFormat="true" ht="16.5" hidden="false" customHeight="true" outlineLevel="0" collapsed="false">
      <c r="A1" s="433"/>
      <c r="B1" s="433"/>
      <c r="C1" s="433"/>
      <c r="D1" s="433"/>
      <c r="E1" s="434" t="s">
        <v>683</v>
      </c>
      <c r="F1" s="434"/>
      <c r="G1" s="434"/>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CY1" s="436"/>
      <c r="CZ1" s="436"/>
      <c r="DA1" s="436"/>
      <c r="DB1" s="436"/>
      <c r="DC1" s="436"/>
      <c r="DD1" s="436"/>
      <c r="DE1" s="436"/>
      <c r="DF1" s="436"/>
      <c r="DG1" s="436"/>
      <c r="DH1" s="436"/>
      <c r="DI1" s="436"/>
      <c r="DJ1" s="436"/>
      <c r="DK1" s="436"/>
      <c r="DL1" s="436"/>
      <c r="DM1" s="436"/>
      <c r="DN1" s="436"/>
      <c r="DO1" s="436"/>
      <c r="DP1" s="436"/>
      <c r="DQ1" s="436"/>
      <c r="DR1" s="436"/>
      <c r="DS1" s="436"/>
      <c r="DT1" s="436"/>
      <c r="DU1" s="436"/>
      <c r="DV1" s="436"/>
      <c r="DW1" s="436"/>
      <c r="DX1" s="436"/>
      <c r="DY1" s="436"/>
      <c r="DZ1" s="436"/>
      <c r="EA1" s="436"/>
      <c r="EB1" s="436"/>
      <c r="EC1" s="436"/>
      <c r="ED1" s="436"/>
      <c r="EE1" s="436"/>
      <c r="EF1" s="436"/>
      <c r="EG1" s="436"/>
      <c r="EH1" s="436"/>
      <c r="EI1" s="437"/>
      <c r="EJ1" s="437"/>
      <c r="EK1" s="437"/>
      <c r="EL1" s="437"/>
      <c r="EM1" s="437"/>
      <c r="EN1" s="437"/>
      <c r="EO1" s="437"/>
      <c r="EP1" s="437"/>
    </row>
    <row r="2" s="435" customFormat="true" ht="85.5" hidden="false" customHeight="true" outlineLevel="0" collapsed="false">
      <c r="A2" s="433"/>
      <c r="B2" s="433"/>
      <c r="C2" s="433"/>
      <c r="D2" s="433"/>
      <c r="E2" s="434" t="s">
        <v>684</v>
      </c>
      <c r="F2" s="434"/>
      <c r="G2" s="434"/>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DA2" s="438"/>
      <c r="DB2" s="438"/>
      <c r="DC2" s="438"/>
      <c r="DD2" s="438"/>
      <c r="DE2" s="438"/>
      <c r="DF2" s="438"/>
      <c r="DG2" s="438"/>
      <c r="DH2" s="438"/>
      <c r="DI2" s="438"/>
      <c r="DJ2" s="438"/>
      <c r="DK2" s="438"/>
      <c r="DL2" s="438"/>
      <c r="DM2" s="438"/>
      <c r="DN2" s="438"/>
      <c r="DO2" s="438"/>
      <c r="DP2" s="438"/>
      <c r="DQ2" s="438"/>
      <c r="DR2" s="438"/>
      <c r="DS2" s="438"/>
      <c r="DT2" s="438"/>
      <c r="DU2" s="438"/>
      <c r="DV2" s="438"/>
      <c r="DW2" s="438"/>
      <c r="DX2" s="438"/>
      <c r="DY2" s="438"/>
      <c r="DZ2" s="438"/>
      <c r="EA2" s="438"/>
      <c r="EB2" s="438"/>
      <c r="EC2" s="438"/>
      <c r="ED2" s="438"/>
      <c r="EE2" s="438"/>
      <c r="EF2" s="438"/>
      <c r="EG2" s="438"/>
      <c r="EH2" s="438"/>
      <c r="EI2" s="439"/>
      <c r="EJ2" s="439"/>
      <c r="EK2" s="439"/>
      <c r="EL2" s="439"/>
      <c r="EM2" s="439"/>
      <c r="EN2" s="439"/>
      <c r="EO2" s="439"/>
      <c r="EP2" s="439"/>
    </row>
    <row r="3" s="442" customFormat="true" ht="19.5" hidden="false" customHeight="true" outlineLevel="0" collapsed="false">
      <c r="A3" s="440" t="s">
        <v>685</v>
      </c>
      <c r="B3" s="440"/>
      <c r="C3" s="440"/>
      <c r="D3" s="440"/>
      <c r="E3" s="440"/>
      <c r="F3" s="440"/>
      <c r="G3" s="440"/>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row>
    <row r="4" customFormat="false" ht="33" hidden="false" customHeight="true" outlineLevel="0" collapsed="false">
      <c r="A4" s="50" t="s">
        <v>38</v>
      </c>
      <c r="B4" s="50" t="s">
        <v>39</v>
      </c>
      <c r="C4" s="51" t="s">
        <v>40</v>
      </c>
      <c r="D4" s="51"/>
      <c r="E4" s="51"/>
      <c r="F4" s="51"/>
      <c r="G4" s="51"/>
    </row>
    <row r="5" customFormat="false" ht="60" hidden="false" customHeight="true" outlineLevel="0" collapsed="false">
      <c r="A5" s="50"/>
      <c r="B5" s="50"/>
      <c r="C5" s="51"/>
      <c r="D5" s="51" t="s">
        <v>686</v>
      </c>
      <c r="E5" s="51" t="s">
        <v>687</v>
      </c>
      <c r="F5" s="51" t="s">
        <v>688</v>
      </c>
      <c r="G5" s="51" t="s">
        <v>44</v>
      </c>
    </row>
    <row r="6" customFormat="false" ht="15" hidden="false" customHeight="false" outlineLevel="0" collapsed="false">
      <c r="A6" s="53" t="n">
        <v>1</v>
      </c>
      <c r="B6" s="53" t="n">
        <v>2</v>
      </c>
      <c r="C6" s="54" t="n">
        <v>3</v>
      </c>
      <c r="D6" s="54" t="n">
        <v>4</v>
      </c>
      <c r="E6" s="54" t="n">
        <v>5</v>
      </c>
      <c r="F6" s="54" t="n">
        <v>6</v>
      </c>
      <c r="G6" s="54" t="n">
        <v>7</v>
      </c>
    </row>
    <row r="7" customFormat="false" ht="36.75" hidden="false" customHeight="true" outlineLevel="0" collapsed="false">
      <c r="A7" s="443" t="s">
        <v>45</v>
      </c>
      <c r="B7" s="57" t="s">
        <v>46</v>
      </c>
      <c r="C7" s="54" t="s">
        <v>47</v>
      </c>
      <c r="D7" s="60"/>
      <c r="E7" s="60"/>
      <c r="F7" s="60"/>
      <c r="G7" s="60"/>
    </row>
    <row r="8" customFormat="false" ht="36" hidden="false" customHeight="true" outlineLevel="0" collapsed="false">
      <c r="A8" s="444" t="s">
        <v>48</v>
      </c>
      <c r="B8" s="57" t="s">
        <v>49</v>
      </c>
      <c r="C8" s="54" t="s">
        <v>47</v>
      </c>
      <c r="D8" s="60"/>
      <c r="E8" s="60"/>
      <c r="F8" s="60"/>
      <c r="G8" s="60"/>
    </row>
    <row r="9" s="65" customFormat="true" ht="15.75" hidden="false" customHeight="true" outlineLevel="0" collapsed="false">
      <c r="A9" s="445" t="s">
        <v>50</v>
      </c>
      <c r="B9" s="50" t="n">
        <v>1000</v>
      </c>
      <c r="C9" s="64"/>
      <c r="D9" s="446" t="n">
        <f aca="false">D27+D15+D24+D114</f>
        <v>0</v>
      </c>
      <c r="E9" s="64"/>
      <c r="F9" s="64"/>
      <c r="G9" s="64"/>
    </row>
    <row r="10" customFormat="false" ht="15" hidden="false" customHeight="false" outlineLevel="0" collapsed="false">
      <c r="A10" s="444" t="s">
        <v>51</v>
      </c>
      <c r="B10" s="66"/>
      <c r="C10" s="60"/>
      <c r="D10" s="60"/>
      <c r="E10" s="60"/>
      <c r="F10" s="60"/>
      <c r="G10" s="60"/>
    </row>
    <row r="11" customFormat="false" ht="17.25" hidden="false" customHeight="true" outlineLevel="0" collapsed="false">
      <c r="A11" s="447"/>
      <c r="B11" s="66"/>
      <c r="C11" s="60"/>
      <c r="D11" s="60"/>
      <c r="E11" s="60"/>
      <c r="F11" s="60"/>
      <c r="G11" s="60"/>
    </row>
    <row r="12" customFormat="false" ht="20.25" hidden="false" customHeight="true" outlineLevel="0" collapsed="false">
      <c r="A12" s="445" t="s">
        <v>52</v>
      </c>
      <c r="B12" s="53" t="n">
        <v>1100</v>
      </c>
      <c r="C12" s="53" t="n">
        <v>120</v>
      </c>
      <c r="D12" s="60"/>
      <c r="E12" s="60"/>
      <c r="F12" s="60"/>
      <c r="G12" s="60"/>
    </row>
    <row r="13" customFormat="false" ht="15" hidden="false" customHeight="false" outlineLevel="0" collapsed="false">
      <c r="A13" s="444" t="s">
        <v>51</v>
      </c>
      <c r="B13" s="68" t="n">
        <v>1110</v>
      </c>
      <c r="C13" s="54" t="n">
        <v>120</v>
      </c>
      <c r="D13" s="60"/>
      <c r="E13" s="60"/>
      <c r="F13" s="60"/>
      <c r="G13" s="60"/>
    </row>
    <row r="14" customFormat="false" ht="17.25" hidden="false" customHeight="true" outlineLevel="0" collapsed="false">
      <c r="A14" s="447"/>
      <c r="B14" s="68"/>
      <c r="C14" s="54"/>
      <c r="D14" s="60"/>
      <c r="E14" s="60"/>
      <c r="F14" s="60"/>
      <c r="G14" s="60"/>
    </row>
    <row r="15" customFormat="false" ht="30.75" hidden="false" customHeight="true" outlineLevel="0" collapsed="false">
      <c r="A15" s="445" t="s">
        <v>53</v>
      </c>
      <c r="B15" s="53" t="n">
        <v>1200</v>
      </c>
      <c r="C15" s="53" t="n">
        <v>130</v>
      </c>
      <c r="D15" s="60" t="n">
        <f aca="false">D19</f>
        <v>0</v>
      </c>
      <c r="E15" s="60"/>
      <c r="F15" s="60"/>
      <c r="G15" s="60"/>
    </row>
    <row r="16" customFormat="false" ht="17.25" hidden="false" customHeight="true" outlineLevel="0" collapsed="false">
      <c r="A16" s="443" t="s">
        <v>51</v>
      </c>
      <c r="B16" s="53" t="n">
        <v>1210</v>
      </c>
      <c r="C16" s="54" t="n">
        <v>130</v>
      </c>
      <c r="D16" s="60"/>
      <c r="E16" s="60"/>
      <c r="F16" s="60"/>
      <c r="G16" s="60"/>
    </row>
    <row r="17" customFormat="false" ht="77.25" hidden="false" customHeight="true" outlineLevel="0" collapsed="false">
      <c r="A17" s="443" t="s">
        <v>54</v>
      </c>
      <c r="B17" s="53"/>
      <c r="C17" s="54"/>
      <c r="D17" s="60"/>
      <c r="E17" s="60"/>
      <c r="F17" s="60"/>
      <c r="G17" s="60"/>
    </row>
    <row r="18" customFormat="false" ht="65.25" hidden="false" customHeight="true" outlineLevel="0" collapsed="false">
      <c r="A18" s="443" t="s">
        <v>55</v>
      </c>
      <c r="B18" s="53" t="n">
        <v>1220</v>
      </c>
      <c r="C18" s="54" t="n">
        <v>130</v>
      </c>
      <c r="D18" s="60"/>
      <c r="E18" s="60"/>
      <c r="F18" s="60"/>
      <c r="G18" s="60"/>
    </row>
    <row r="19" customFormat="false" ht="53.25" hidden="false" customHeight="true" outlineLevel="0" collapsed="false">
      <c r="A19" s="443" t="s">
        <v>56</v>
      </c>
      <c r="B19" s="53" t="n">
        <v>1230</v>
      </c>
      <c r="C19" s="54" t="n">
        <v>130</v>
      </c>
      <c r="D19" s="60"/>
      <c r="E19" s="60"/>
      <c r="F19" s="60"/>
      <c r="G19" s="60"/>
    </row>
    <row r="20" customFormat="false" ht="15.75" hidden="false" customHeight="true" outlineLevel="0" collapsed="false">
      <c r="A20" s="443" t="s">
        <v>57</v>
      </c>
      <c r="B20" s="53" t="n">
        <v>1231</v>
      </c>
      <c r="C20" s="54" t="n">
        <v>130</v>
      </c>
      <c r="D20" s="54"/>
      <c r="E20" s="54"/>
      <c r="F20" s="54"/>
      <c r="G20" s="54"/>
    </row>
    <row r="21" customFormat="false" ht="19.5" hidden="false" customHeight="true" outlineLevel="0" collapsed="false">
      <c r="A21" s="443" t="s">
        <v>58</v>
      </c>
      <c r="B21" s="53"/>
      <c r="C21" s="54"/>
      <c r="D21" s="54"/>
      <c r="E21" s="54"/>
      <c r="F21" s="54"/>
      <c r="G21" s="54"/>
    </row>
    <row r="22" customFormat="false" ht="23.25" hidden="false" customHeight="true" outlineLevel="0" collapsed="false">
      <c r="A22" s="443" t="s">
        <v>59</v>
      </c>
      <c r="B22" s="53" t="n">
        <v>1232</v>
      </c>
      <c r="C22" s="54" t="n">
        <v>130</v>
      </c>
      <c r="D22" s="60"/>
      <c r="E22" s="60"/>
      <c r="F22" s="60"/>
      <c r="G22" s="60"/>
    </row>
    <row r="23" customFormat="false" ht="17.25" hidden="false" customHeight="true" outlineLevel="0" collapsed="false">
      <c r="A23" s="443" t="s">
        <v>60</v>
      </c>
      <c r="B23" s="53" t="n">
        <v>1233</v>
      </c>
      <c r="C23" s="54" t="n">
        <v>130</v>
      </c>
      <c r="D23" s="60"/>
      <c r="E23" s="60"/>
      <c r="F23" s="60"/>
      <c r="G23" s="60"/>
    </row>
    <row r="24" customFormat="false" ht="37.5" hidden="false" customHeight="true" outlineLevel="0" collapsed="false">
      <c r="A24" s="445" t="s">
        <v>61</v>
      </c>
      <c r="B24" s="53" t="n">
        <v>1300</v>
      </c>
      <c r="C24" s="54" t="n">
        <v>140</v>
      </c>
      <c r="D24" s="448" t="n">
        <f aca="false">D25</f>
        <v>0</v>
      </c>
      <c r="E24" s="60"/>
      <c r="F24" s="60"/>
      <c r="G24" s="60"/>
    </row>
    <row r="25" customFormat="false" ht="15" hidden="false" customHeight="false" outlineLevel="0" collapsed="false">
      <c r="A25" s="444" t="s">
        <v>51</v>
      </c>
      <c r="B25" s="68" t="n">
        <v>1310</v>
      </c>
      <c r="C25" s="54" t="n">
        <v>140</v>
      </c>
      <c r="D25" s="448"/>
      <c r="E25" s="60"/>
      <c r="F25" s="60"/>
      <c r="G25" s="60"/>
    </row>
    <row r="26" customFormat="false" ht="17.25" hidden="false" customHeight="true" outlineLevel="0" collapsed="false">
      <c r="A26" s="447"/>
      <c r="B26" s="68"/>
      <c r="C26" s="54"/>
      <c r="D26" s="448"/>
      <c r="E26" s="60"/>
      <c r="F26" s="60"/>
      <c r="G26" s="60"/>
    </row>
    <row r="27" customFormat="false" ht="36.75" hidden="false" customHeight="true" outlineLevel="0" collapsed="false">
      <c r="A27" s="445" t="s">
        <v>62</v>
      </c>
      <c r="B27" s="53" t="n">
        <v>1400</v>
      </c>
      <c r="C27" s="54" t="n">
        <v>150</v>
      </c>
      <c r="D27" s="448" t="n">
        <f aca="false">D28+D30</f>
        <v>0</v>
      </c>
      <c r="E27" s="60"/>
      <c r="F27" s="60"/>
      <c r="G27" s="60"/>
    </row>
    <row r="28" customFormat="false" ht="15" hidden="false" customHeight="false" outlineLevel="0" collapsed="false">
      <c r="A28" s="444" t="s">
        <v>51</v>
      </c>
      <c r="B28" s="53" t="n">
        <v>1410</v>
      </c>
      <c r="C28" s="53" t="n">
        <v>150</v>
      </c>
      <c r="D28" s="448"/>
      <c r="E28" s="60"/>
      <c r="F28" s="60"/>
      <c r="G28" s="60"/>
    </row>
    <row r="29" customFormat="false" ht="15" hidden="false" customHeight="false" outlineLevel="0" collapsed="false">
      <c r="A29" s="447" t="s">
        <v>63</v>
      </c>
      <c r="B29" s="53"/>
      <c r="C29" s="53"/>
      <c r="D29" s="448"/>
      <c r="E29" s="60"/>
      <c r="F29" s="60"/>
      <c r="G29" s="60"/>
    </row>
    <row r="30" customFormat="false" ht="15" hidden="false" customHeight="false" outlineLevel="0" collapsed="false">
      <c r="A30" s="447" t="s">
        <v>689</v>
      </c>
      <c r="B30" s="53"/>
      <c r="C30" s="53"/>
      <c r="D30" s="448"/>
      <c r="E30" s="60"/>
      <c r="F30" s="60"/>
      <c r="G30" s="60"/>
    </row>
    <row r="31" customFormat="false" ht="33.75" hidden="false" customHeight="true" outlineLevel="0" collapsed="false">
      <c r="A31" s="443" t="s">
        <v>64</v>
      </c>
      <c r="B31" s="53" t="n">
        <v>1420</v>
      </c>
      <c r="C31" s="53" t="n">
        <v>150</v>
      </c>
      <c r="D31" s="60"/>
      <c r="E31" s="60"/>
      <c r="F31" s="60"/>
      <c r="G31" s="60"/>
    </row>
    <row r="32" customFormat="false" ht="18.75" hidden="false" customHeight="true" outlineLevel="0" collapsed="false">
      <c r="A32" s="445" t="s">
        <v>66</v>
      </c>
      <c r="B32" s="53" t="n">
        <v>1500</v>
      </c>
      <c r="C32" s="54" t="n">
        <v>180</v>
      </c>
      <c r="D32" s="60"/>
      <c r="E32" s="60"/>
      <c r="F32" s="60"/>
      <c r="G32" s="60"/>
    </row>
    <row r="33" customFormat="false" ht="15" hidden="false" customHeight="false" outlineLevel="0" collapsed="false">
      <c r="A33" s="444" t="s">
        <v>51</v>
      </c>
      <c r="B33" s="56"/>
      <c r="C33" s="60"/>
      <c r="D33" s="60"/>
      <c r="E33" s="60"/>
      <c r="F33" s="60"/>
      <c r="G33" s="60"/>
    </row>
    <row r="34" customFormat="false" ht="15" hidden="false" customHeight="false" outlineLevel="0" collapsed="false">
      <c r="A34" s="447"/>
      <c r="B34" s="56"/>
      <c r="C34" s="60"/>
      <c r="D34" s="60"/>
      <c r="E34" s="60"/>
      <c r="F34" s="60"/>
      <c r="G34" s="60"/>
    </row>
    <row r="35" customFormat="false" ht="30.75" hidden="false" customHeight="true" outlineLevel="0" collapsed="false">
      <c r="A35" s="445" t="s">
        <v>67</v>
      </c>
      <c r="B35" s="53" t="n">
        <v>1900</v>
      </c>
      <c r="C35" s="60"/>
      <c r="D35" s="60"/>
      <c r="E35" s="60"/>
      <c r="F35" s="60"/>
      <c r="G35" s="60"/>
    </row>
    <row r="36" customFormat="false" ht="15" hidden="false" customHeight="false" outlineLevel="0" collapsed="false">
      <c r="A36" s="444" t="s">
        <v>51</v>
      </c>
      <c r="B36" s="56"/>
      <c r="C36" s="60"/>
      <c r="D36" s="60"/>
      <c r="E36" s="60"/>
      <c r="F36" s="60"/>
      <c r="G36" s="60"/>
    </row>
    <row r="37" customFormat="false" ht="15" hidden="false" customHeight="false" outlineLevel="0" collapsed="false">
      <c r="A37" s="447"/>
      <c r="B37" s="56"/>
      <c r="C37" s="60"/>
      <c r="D37" s="60"/>
      <c r="E37" s="60"/>
      <c r="F37" s="60"/>
      <c r="G37" s="60"/>
    </row>
    <row r="38" customFormat="false" ht="21" hidden="false" customHeight="true" outlineLevel="0" collapsed="false">
      <c r="A38" s="445" t="s">
        <v>68</v>
      </c>
      <c r="B38" s="53" t="n">
        <v>1980</v>
      </c>
      <c r="C38" s="54" t="s">
        <v>47</v>
      </c>
      <c r="D38" s="60"/>
      <c r="E38" s="60"/>
      <c r="F38" s="60"/>
      <c r="G38" s="60"/>
    </row>
    <row r="39" customFormat="false" ht="15" hidden="false" customHeight="false" outlineLevel="0" collapsed="false">
      <c r="A39" s="443" t="s">
        <v>69</v>
      </c>
      <c r="B39" s="71"/>
      <c r="C39" s="72"/>
      <c r="D39" s="72"/>
      <c r="E39" s="72"/>
      <c r="F39" s="72"/>
      <c r="G39" s="72"/>
    </row>
    <row r="40" customFormat="false" ht="50.25" hidden="false" customHeight="true" outlineLevel="0" collapsed="false">
      <c r="A40" s="443" t="s">
        <v>70</v>
      </c>
      <c r="B40" s="53" t="n">
        <v>1981</v>
      </c>
      <c r="C40" s="54" t="n">
        <v>510</v>
      </c>
      <c r="D40" s="54"/>
      <c r="E40" s="54"/>
      <c r="F40" s="54"/>
      <c r="G40" s="54" t="s">
        <v>47</v>
      </c>
    </row>
    <row r="41" customFormat="false" ht="15" hidden="false" customHeight="false" outlineLevel="0" collapsed="false">
      <c r="A41" s="443"/>
      <c r="B41" s="56"/>
      <c r="C41" s="60"/>
      <c r="D41" s="60"/>
      <c r="E41" s="60"/>
      <c r="F41" s="60"/>
      <c r="G41" s="60"/>
    </row>
    <row r="42" s="65" customFormat="true" ht="17.25" hidden="false" customHeight="true" outlineLevel="0" collapsed="false">
      <c r="A42" s="445" t="s">
        <v>71</v>
      </c>
      <c r="B42" s="50" t="n">
        <v>2000</v>
      </c>
      <c r="C42" s="51" t="s">
        <v>47</v>
      </c>
      <c r="D42" s="446" t="n">
        <f aca="false">D43+D83+D68+D60</f>
        <v>0</v>
      </c>
      <c r="E42" s="64"/>
      <c r="F42" s="64"/>
      <c r="G42" s="64"/>
    </row>
    <row r="43" customFormat="false" ht="21" hidden="false" customHeight="true" outlineLevel="0" collapsed="false">
      <c r="A43" s="443" t="s">
        <v>51</v>
      </c>
      <c r="B43" s="53" t="n">
        <v>2100</v>
      </c>
      <c r="C43" s="54" t="s">
        <v>47</v>
      </c>
      <c r="D43" s="448" t="n">
        <f aca="false">D45+D49+D47</f>
        <v>0</v>
      </c>
      <c r="E43" s="60"/>
      <c r="F43" s="60"/>
      <c r="G43" s="54" t="s">
        <v>47</v>
      </c>
    </row>
    <row r="44" customFormat="false" ht="19.5" hidden="false" customHeight="true" outlineLevel="0" collapsed="false">
      <c r="A44" s="445" t="s">
        <v>72</v>
      </c>
      <c r="B44" s="53"/>
      <c r="C44" s="54"/>
      <c r="D44" s="448"/>
      <c r="E44" s="448"/>
      <c r="F44" s="448"/>
      <c r="G44" s="54"/>
    </row>
    <row r="45" customFormat="false" ht="18.75" hidden="false" customHeight="true" outlineLevel="0" collapsed="false">
      <c r="A45" s="443" t="s">
        <v>51</v>
      </c>
      <c r="B45" s="53" t="n">
        <v>2110</v>
      </c>
      <c r="C45" s="54" t="n">
        <v>111</v>
      </c>
      <c r="D45" s="448"/>
      <c r="E45" s="60"/>
      <c r="F45" s="60"/>
      <c r="G45" s="54" t="s">
        <v>47</v>
      </c>
    </row>
    <row r="46" customFormat="false" ht="18" hidden="false" customHeight="true" outlineLevel="0" collapsed="false">
      <c r="A46" s="443" t="s">
        <v>73</v>
      </c>
      <c r="B46" s="53"/>
      <c r="C46" s="54"/>
      <c r="D46" s="448"/>
      <c r="E46" s="60"/>
      <c r="F46" s="60"/>
      <c r="G46" s="54"/>
    </row>
    <row r="47" customFormat="false" ht="44.25" hidden="false" customHeight="true" outlineLevel="0" collapsed="false">
      <c r="A47" s="443" t="s">
        <v>74</v>
      </c>
      <c r="B47" s="53" t="n">
        <v>2120</v>
      </c>
      <c r="C47" s="54" t="n">
        <v>112</v>
      </c>
      <c r="D47" s="448"/>
      <c r="E47" s="60"/>
      <c r="F47" s="60"/>
      <c r="G47" s="54" t="s">
        <v>47</v>
      </c>
    </row>
    <row r="48" customFormat="false" ht="49.5" hidden="false" customHeight="true" outlineLevel="0" collapsed="false">
      <c r="A48" s="443" t="s">
        <v>75</v>
      </c>
      <c r="B48" s="53" t="n">
        <v>2130</v>
      </c>
      <c r="C48" s="54" t="n">
        <v>113</v>
      </c>
      <c r="D48" s="60"/>
      <c r="E48" s="60"/>
      <c r="F48" s="60"/>
      <c r="G48" s="54" t="s">
        <v>47</v>
      </c>
    </row>
    <row r="49" customFormat="false" ht="67.5" hidden="false" customHeight="true" outlineLevel="0" collapsed="false">
      <c r="A49" s="443" t="s">
        <v>76</v>
      </c>
      <c r="B49" s="53" t="n">
        <v>2140</v>
      </c>
      <c r="C49" s="54" t="n">
        <v>119</v>
      </c>
      <c r="D49" s="448"/>
      <c r="E49" s="60"/>
      <c r="F49" s="60"/>
      <c r="G49" s="54" t="s">
        <v>47</v>
      </c>
    </row>
    <row r="50" customFormat="false" ht="18.75" hidden="false" customHeight="true" outlineLevel="0" collapsed="false">
      <c r="A50" s="443" t="s">
        <v>51</v>
      </c>
      <c r="B50" s="53" t="n">
        <v>2141</v>
      </c>
      <c r="C50" s="54" t="n">
        <v>119</v>
      </c>
      <c r="D50" s="60"/>
      <c r="E50" s="60"/>
      <c r="F50" s="60"/>
      <c r="G50" s="54" t="s">
        <v>47</v>
      </c>
    </row>
    <row r="51" customFormat="false" ht="19.5" hidden="false" customHeight="true" outlineLevel="0" collapsed="false">
      <c r="A51" s="443" t="s">
        <v>77</v>
      </c>
      <c r="B51" s="53"/>
      <c r="C51" s="54"/>
      <c r="D51" s="60"/>
      <c r="E51" s="60"/>
      <c r="F51" s="60"/>
      <c r="G51" s="54"/>
    </row>
    <row r="52" customFormat="false" ht="21" hidden="false" customHeight="true" outlineLevel="0" collapsed="false">
      <c r="A52" s="443" t="s">
        <v>78</v>
      </c>
      <c r="B52" s="53" t="n">
        <v>2142</v>
      </c>
      <c r="C52" s="54" t="n">
        <v>119</v>
      </c>
      <c r="D52" s="60"/>
      <c r="E52" s="60"/>
      <c r="F52" s="60"/>
      <c r="G52" s="54" t="s">
        <v>47</v>
      </c>
    </row>
    <row r="53" customFormat="false" ht="41.25" hidden="false" customHeight="true" outlineLevel="0" collapsed="false">
      <c r="A53" s="443" t="s">
        <v>79</v>
      </c>
      <c r="B53" s="53" t="n">
        <v>2150</v>
      </c>
      <c r="C53" s="54" t="n">
        <v>131</v>
      </c>
      <c r="D53" s="60"/>
      <c r="E53" s="60"/>
      <c r="F53" s="60"/>
      <c r="G53" s="54" t="s">
        <v>47</v>
      </c>
    </row>
    <row r="54" customFormat="false" ht="69.75" hidden="false" customHeight="true" outlineLevel="0" collapsed="false">
      <c r="A54" s="443" t="s">
        <v>80</v>
      </c>
      <c r="B54" s="53" t="n">
        <v>2160</v>
      </c>
      <c r="C54" s="54" t="n">
        <v>133</v>
      </c>
      <c r="D54" s="60"/>
      <c r="E54" s="60"/>
      <c r="F54" s="60"/>
      <c r="G54" s="54"/>
    </row>
    <row r="55" customFormat="false" ht="39.75" hidden="false" customHeight="true" outlineLevel="0" collapsed="false">
      <c r="A55" s="443" t="s">
        <v>81</v>
      </c>
      <c r="B55" s="53" t="n">
        <v>2170</v>
      </c>
      <c r="C55" s="54" t="n">
        <v>134</v>
      </c>
      <c r="D55" s="60"/>
      <c r="E55" s="60"/>
      <c r="F55" s="60"/>
      <c r="G55" s="54" t="s">
        <v>47</v>
      </c>
    </row>
    <row r="56" customFormat="false" ht="69" hidden="false" customHeight="true" outlineLevel="0" collapsed="false">
      <c r="A56" s="443" t="s">
        <v>82</v>
      </c>
      <c r="B56" s="53" t="n">
        <v>2180</v>
      </c>
      <c r="C56" s="54" t="n">
        <v>139</v>
      </c>
      <c r="D56" s="60"/>
      <c r="E56" s="60"/>
      <c r="F56" s="60"/>
      <c r="G56" s="54" t="s">
        <v>47</v>
      </c>
    </row>
    <row r="57" customFormat="false" ht="19.5" hidden="false" customHeight="true" outlineLevel="0" collapsed="false">
      <c r="A57" s="443" t="s">
        <v>51</v>
      </c>
      <c r="B57" s="53" t="n">
        <v>2181</v>
      </c>
      <c r="C57" s="54" t="n">
        <v>139</v>
      </c>
      <c r="D57" s="60"/>
      <c r="E57" s="60"/>
      <c r="F57" s="60"/>
      <c r="G57" s="54" t="s">
        <v>47</v>
      </c>
    </row>
    <row r="58" customFormat="false" ht="18.75" hidden="false" customHeight="true" outlineLevel="0" collapsed="false">
      <c r="A58" s="443" t="s">
        <v>83</v>
      </c>
      <c r="B58" s="53"/>
      <c r="C58" s="54"/>
      <c r="D58" s="60"/>
      <c r="E58" s="60"/>
      <c r="F58" s="60"/>
      <c r="G58" s="54"/>
    </row>
    <row r="59" customFormat="false" ht="37.5" hidden="false" customHeight="true" outlineLevel="0" collapsed="false">
      <c r="A59" s="445" t="s">
        <v>84</v>
      </c>
      <c r="B59" s="53" t="n">
        <v>2200</v>
      </c>
      <c r="C59" s="54" t="n">
        <v>300</v>
      </c>
      <c r="D59" s="60"/>
      <c r="E59" s="60"/>
      <c r="F59" s="60"/>
      <c r="G59" s="54" t="s">
        <v>47</v>
      </c>
    </row>
    <row r="60" customFormat="false" ht="20.25" hidden="false" customHeight="true" outlineLevel="0" collapsed="false">
      <c r="A60" s="443" t="s">
        <v>51</v>
      </c>
      <c r="B60" s="53" t="n">
        <v>2210</v>
      </c>
      <c r="C60" s="54" t="n">
        <v>320</v>
      </c>
      <c r="D60" s="448" t="n">
        <f aca="false">D62</f>
        <v>0</v>
      </c>
      <c r="E60" s="60"/>
      <c r="F60" s="60"/>
      <c r="G60" s="54" t="s">
        <v>47</v>
      </c>
    </row>
    <row r="61" customFormat="false" ht="36.75" hidden="false" customHeight="true" outlineLevel="0" collapsed="false">
      <c r="A61" s="443" t="s">
        <v>85</v>
      </c>
      <c r="B61" s="53"/>
      <c r="C61" s="54"/>
      <c r="D61" s="448"/>
      <c r="E61" s="448"/>
      <c r="F61" s="448"/>
      <c r="G61" s="54"/>
    </row>
    <row r="62" customFormat="false" ht="15" hidden="false" customHeight="true" outlineLevel="0" collapsed="false">
      <c r="A62" s="443" t="s">
        <v>69</v>
      </c>
      <c r="B62" s="53" t="n">
        <v>2211</v>
      </c>
      <c r="C62" s="54" t="n">
        <v>321</v>
      </c>
      <c r="D62" s="448"/>
      <c r="E62" s="60"/>
      <c r="F62" s="60"/>
      <c r="G62" s="54" t="s">
        <v>47</v>
      </c>
    </row>
    <row r="63" customFormat="false" ht="50.25" hidden="false" customHeight="true" outlineLevel="0" collapsed="false">
      <c r="A63" s="443" t="s">
        <v>86</v>
      </c>
      <c r="B63" s="53"/>
      <c r="C63" s="54"/>
      <c r="D63" s="448"/>
      <c r="E63" s="60"/>
      <c r="F63" s="60"/>
      <c r="G63" s="54"/>
    </row>
    <row r="64" customFormat="false" ht="48.75" hidden="false" customHeight="true" outlineLevel="0" collapsed="false">
      <c r="A64" s="443" t="s">
        <v>87</v>
      </c>
      <c r="B64" s="53" t="n">
        <v>2212</v>
      </c>
      <c r="C64" s="53" t="n">
        <v>323</v>
      </c>
      <c r="D64" s="60"/>
      <c r="E64" s="60"/>
      <c r="F64" s="60"/>
      <c r="G64" s="54" t="s">
        <v>47</v>
      </c>
    </row>
    <row r="65" customFormat="false" ht="68.25" hidden="false" customHeight="true" outlineLevel="0" collapsed="false">
      <c r="A65" s="443" t="s">
        <v>88</v>
      </c>
      <c r="B65" s="53" t="n">
        <v>2220</v>
      </c>
      <c r="C65" s="54" t="n">
        <v>340</v>
      </c>
      <c r="D65" s="60"/>
      <c r="E65" s="60"/>
      <c r="F65" s="60"/>
      <c r="G65" s="54" t="s">
        <v>47</v>
      </c>
    </row>
    <row r="66" customFormat="false" ht="102" hidden="false" customHeight="true" outlineLevel="0" collapsed="false">
      <c r="A66" s="443" t="s">
        <v>89</v>
      </c>
      <c r="B66" s="53" t="n">
        <v>2230</v>
      </c>
      <c r="C66" s="54" t="n">
        <v>350</v>
      </c>
      <c r="D66" s="60"/>
      <c r="E66" s="60"/>
      <c r="F66" s="60"/>
      <c r="G66" s="54" t="s">
        <v>47</v>
      </c>
    </row>
    <row r="67" customFormat="false" ht="24.75" hidden="false" customHeight="true" outlineLevel="0" collapsed="false">
      <c r="A67" s="443" t="s">
        <v>90</v>
      </c>
      <c r="B67" s="53" t="n">
        <v>2240</v>
      </c>
      <c r="C67" s="54" t="n">
        <v>360</v>
      </c>
      <c r="D67" s="449"/>
      <c r="E67" s="449"/>
      <c r="F67" s="449"/>
      <c r="G67" s="79" t="s">
        <v>47</v>
      </c>
    </row>
    <row r="68" customFormat="false" ht="33" hidden="false" customHeight="true" outlineLevel="0" collapsed="false">
      <c r="A68" s="445" t="s">
        <v>91</v>
      </c>
      <c r="B68" s="53" t="n">
        <v>2300</v>
      </c>
      <c r="C68" s="53" t="n">
        <v>850</v>
      </c>
      <c r="D68" s="60" t="n">
        <f aca="false">D72</f>
        <v>0</v>
      </c>
      <c r="E68" s="60"/>
      <c r="F68" s="60"/>
      <c r="G68" s="54" t="s">
        <v>47</v>
      </c>
    </row>
    <row r="69" customFormat="false" ht="15" hidden="false" customHeight="true" outlineLevel="0" collapsed="false">
      <c r="A69" s="443" t="s">
        <v>51</v>
      </c>
      <c r="B69" s="53" t="n">
        <v>2310</v>
      </c>
      <c r="C69" s="53" t="n">
        <v>851</v>
      </c>
      <c r="D69" s="60"/>
      <c r="E69" s="60"/>
      <c r="F69" s="60"/>
      <c r="G69" s="54" t="s">
        <v>47</v>
      </c>
    </row>
    <row r="70" customFormat="false" ht="37.5" hidden="false" customHeight="true" outlineLevel="0" collapsed="false">
      <c r="A70" s="443" t="s">
        <v>92</v>
      </c>
      <c r="B70" s="53"/>
      <c r="C70" s="53"/>
      <c r="D70" s="60"/>
      <c r="E70" s="60"/>
      <c r="F70" s="60"/>
      <c r="G70" s="54"/>
    </row>
    <row r="71" customFormat="false" ht="63" hidden="false" customHeight="true" outlineLevel="0" collapsed="false">
      <c r="A71" s="443" t="s">
        <v>93</v>
      </c>
      <c r="B71" s="53" t="n">
        <v>2320</v>
      </c>
      <c r="C71" s="53" t="n">
        <v>852</v>
      </c>
      <c r="D71" s="60"/>
      <c r="E71" s="60"/>
      <c r="F71" s="60"/>
      <c r="G71" s="54" t="s">
        <v>47</v>
      </c>
    </row>
    <row r="72" customFormat="false" ht="35.25" hidden="false" customHeight="true" outlineLevel="0" collapsed="false">
      <c r="A72" s="443" t="s">
        <v>94</v>
      </c>
      <c r="B72" s="53" t="n">
        <v>2330</v>
      </c>
      <c r="C72" s="53" t="n">
        <v>853</v>
      </c>
      <c r="D72" s="60"/>
      <c r="E72" s="60"/>
      <c r="F72" s="60"/>
      <c r="G72" s="54" t="s">
        <v>47</v>
      </c>
    </row>
    <row r="73" customFormat="false" ht="49.5" hidden="false" customHeight="true" outlineLevel="0" collapsed="false">
      <c r="A73" s="445" t="s">
        <v>95</v>
      </c>
      <c r="B73" s="53" t="n">
        <v>2400</v>
      </c>
      <c r="C73" s="53" t="s">
        <v>47</v>
      </c>
      <c r="D73" s="60"/>
      <c r="E73" s="60"/>
      <c r="F73" s="60"/>
      <c r="G73" s="54" t="s">
        <v>47</v>
      </c>
    </row>
    <row r="74" customFormat="false" ht="15" hidden="false" customHeight="true" outlineLevel="0" collapsed="false">
      <c r="A74" s="443" t="s">
        <v>69</v>
      </c>
      <c r="B74" s="53" t="n">
        <v>2410</v>
      </c>
      <c r="C74" s="53" t="n">
        <v>613</v>
      </c>
      <c r="D74" s="60"/>
      <c r="E74" s="60"/>
      <c r="F74" s="60"/>
      <c r="G74" s="54" t="s">
        <v>47</v>
      </c>
    </row>
    <row r="75" customFormat="false" ht="42.75" hidden="false" customHeight="true" outlineLevel="0" collapsed="false">
      <c r="A75" s="443" t="s">
        <v>96</v>
      </c>
      <c r="B75" s="53"/>
      <c r="C75" s="53"/>
      <c r="D75" s="60"/>
      <c r="E75" s="60"/>
      <c r="F75" s="60"/>
      <c r="G75" s="54"/>
    </row>
    <row r="76" customFormat="false" ht="42.75" hidden="false" customHeight="true" outlineLevel="0" collapsed="false">
      <c r="A76" s="443" t="s">
        <v>97</v>
      </c>
      <c r="B76" s="53" t="n">
        <v>2420</v>
      </c>
      <c r="C76" s="53" t="n">
        <v>623</v>
      </c>
      <c r="D76" s="60"/>
      <c r="E76" s="60"/>
      <c r="F76" s="60"/>
      <c r="G76" s="54"/>
    </row>
    <row r="77" customFormat="false" ht="63" hidden="false" customHeight="true" outlineLevel="0" collapsed="false">
      <c r="A77" s="443" t="s">
        <v>98</v>
      </c>
      <c r="B77" s="53" t="n">
        <v>2430</v>
      </c>
      <c r="C77" s="53" t="n">
        <v>634</v>
      </c>
      <c r="D77" s="60"/>
      <c r="E77" s="60"/>
      <c r="F77" s="60"/>
      <c r="G77" s="54"/>
    </row>
    <row r="78" customFormat="false" ht="40.5" hidden="false" customHeight="true" outlineLevel="0" collapsed="false">
      <c r="A78" s="443" t="s">
        <v>99</v>
      </c>
      <c r="B78" s="53" t="n">
        <v>2440</v>
      </c>
      <c r="C78" s="53" t="n">
        <v>810</v>
      </c>
      <c r="D78" s="60"/>
      <c r="E78" s="60"/>
      <c r="F78" s="60"/>
      <c r="G78" s="54"/>
    </row>
    <row r="79" customFormat="false" ht="18" hidden="false" customHeight="true" outlineLevel="0" collapsed="false">
      <c r="A79" s="443" t="s">
        <v>100</v>
      </c>
      <c r="B79" s="53" t="n">
        <v>2450</v>
      </c>
      <c r="C79" s="53" t="n">
        <v>862</v>
      </c>
      <c r="D79" s="60"/>
      <c r="E79" s="60"/>
      <c r="F79" s="60"/>
      <c r="G79" s="54"/>
    </row>
    <row r="80" customFormat="false" ht="66.75" hidden="false" customHeight="true" outlineLevel="0" collapsed="false">
      <c r="A80" s="443" t="s">
        <v>101</v>
      </c>
      <c r="B80" s="53" t="n">
        <v>2460</v>
      </c>
      <c r="C80" s="53" t="n">
        <v>863</v>
      </c>
      <c r="D80" s="60"/>
      <c r="E80" s="60"/>
      <c r="F80" s="60"/>
      <c r="G80" s="54" t="s">
        <v>47</v>
      </c>
    </row>
    <row r="81" customFormat="false" ht="39" hidden="false" customHeight="true" outlineLevel="0" collapsed="false">
      <c r="A81" s="445" t="s">
        <v>102</v>
      </c>
      <c r="B81" s="53" t="n">
        <v>2500</v>
      </c>
      <c r="C81" s="53" t="s">
        <v>47</v>
      </c>
      <c r="D81" s="60"/>
      <c r="E81" s="60"/>
      <c r="F81" s="60"/>
      <c r="G81" s="54" t="s">
        <v>47</v>
      </c>
    </row>
    <row r="82" customFormat="false" ht="69" hidden="false" customHeight="true" outlineLevel="0" collapsed="false">
      <c r="A82" s="443" t="s">
        <v>103</v>
      </c>
      <c r="B82" s="53" t="n">
        <v>2520</v>
      </c>
      <c r="C82" s="54" t="n">
        <v>831</v>
      </c>
      <c r="D82" s="60"/>
      <c r="E82" s="60"/>
      <c r="F82" s="60"/>
      <c r="G82" s="54" t="s">
        <v>47</v>
      </c>
    </row>
    <row r="83" customFormat="false" ht="38.25" hidden="false" customHeight="true" outlineLevel="0" collapsed="false">
      <c r="A83" s="445" t="s">
        <v>104</v>
      </c>
      <c r="B83" s="53" t="n">
        <v>2600</v>
      </c>
      <c r="C83" s="54" t="s">
        <v>47</v>
      </c>
      <c r="D83" s="448" t="n">
        <f aca="false">D93+D97+D100+D101+D108+D87+D88</f>
        <v>0</v>
      </c>
      <c r="E83" s="60"/>
      <c r="F83" s="60"/>
      <c r="G83" s="60"/>
    </row>
    <row r="84" customFormat="false" ht="18.75" hidden="false" customHeight="true" outlineLevel="0" collapsed="false">
      <c r="A84" s="443" t="s">
        <v>51</v>
      </c>
      <c r="B84" s="53" t="n">
        <v>2610</v>
      </c>
      <c r="C84" s="54" t="n">
        <v>241</v>
      </c>
      <c r="D84" s="60"/>
      <c r="E84" s="60"/>
      <c r="F84" s="60"/>
      <c r="G84" s="60"/>
    </row>
    <row r="85" customFormat="false" ht="36" hidden="false" customHeight="true" outlineLevel="0" collapsed="false">
      <c r="A85" s="443" t="s">
        <v>105</v>
      </c>
      <c r="B85" s="53"/>
      <c r="C85" s="54"/>
      <c r="D85" s="60"/>
      <c r="E85" s="60"/>
      <c r="F85" s="60"/>
      <c r="G85" s="60"/>
    </row>
    <row r="86" customFormat="false" ht="50.25" hidden="false" customHeight="true" outlineLevel="0" collapsed="false">
      <c r="A86" s="443" t="s">
        <v>106</v>
      </c>
      <c r="B86" s="53" t="n">
        <v>2630</v>
      </c>
      <c r="C86" s="54" t="n">
        <v>243</v>
      </c>
      <c r="D86" s="60"/>
      <c r="E86" s="60"/>
      <c r="F86" s="60"/>
      <c r="G86" s="60"/>
    </row>
    <row r="87" customFormat="false" ht="34.5" hidden="false" customHeight="true" outlineLevel="0" collapsed="false">
      <c r="A87" s="443" t="s">
        <v>107</v>
      </c>
      <c r="B87" s="53" t="n">
        <v>2640</v>
      </c>
      <c r="C87" s="54" t="n">
        <v>244</v>
      </c>
      <c r="D87" s="448"/>
      <c r="E87" s="60"/>
      <c r="F87" s="60"/>
      <c r="G87" s="60"/>
    </row>
    <row r="88" customFormat="false" ht="15" hidden="false" customHeight="false" outlineLevel="0" collapsed="false">
      <c r="A88" s="443" t="s">
        <v>51</v>
      </c>
      <c r="B88" s="53" t="n">
        <v>2641</v>
      </c>
      <c r="C88" s="53" t="n">
        <v>244</v>
      </c>
      <c r="D88" s="74"/>
      <c r="E88" s="54"/>
      <c r="F88" s="54"/>
      <c r="G88" s="54"/>
    </row>
    <row r="89" customFormat="false" ht="17.25" hidden="false" customHeight="true" outlineLevel="0" collapsed="false">
      <c r="A89" s="443" t="s">
        <v>108</v>
      </c>
      <c r="B89" s="53"/>
      <c r="C89" s="53"/>
      <c r="D89" s="74"/>
      <c r="E89" s="54"/>
      <c r="F89" s="54"/>
      <c r="G89" s="54"/>
    </row>
    <row r="90" customFormat="false" ht="15" hidden="false" customHeight="false" outlineLevel="0" collapsed="false">
      <c r="A90" s="443" t="s">
        <v>109</v>
      </c>
      <c r="B90" s="53" t="n">
        <v>2642</v>
      </c>
      <c r="C90" s="53" t="n">
        <v>244</v>
      </c>
      <c r="D90" s="60"/>
      <c r="E90" s="60"/>
      <c r="F90" s="60"/>
      <c r="G90" s="60"/>
    </row>
    <row r="91" customFormat="false" ht="15" hidden="false" customHeight="false" outlineLevel="0" collapsed="false">
      <c r="A91" s="443" t="s">
        <v>110</v>
      </c>
      <c r="B91" s="53" t="n">
        <v>2643</v>
      </c>
      <c r="C91" s="53" t="n">
        <v>244</v>
      </c>
      <c r="D91" s="60"/>
      <c r="E91" s="60"/>
      <c r="F91" s="60"/>
      <c r="G91" s="60"/>
    </row>
    <row r="92" customFormat="false" ht="30" hidden="false" customHeight="false" outlineLevel="0" collapsed="false">
      <c r="A92" s="443" t="s">
        <v>112</v>
      </c>
      <c r="B92" s="53" t="n">
        <v>2644</v>
      </c>
      <c r="C92" s="53" t="n">
        <v>244</v>
      </c>
      <c r="D92" s="60"/>
      <c r="E92" s="60"/>
      <c r="F92" s="60"/>
      <c r="G92" s="60"/>
    </row>
    <row r="93" customFormat="false" ht="30" hidden="false" customHeight="false" outlineLevel="0" collapsed="false">
      <c r="A93" s="443" t="s">
        <v>113</v>
      </c>
      <c r="B93" s="53" t="n">
        <v>2645</v>
      </c>
      <c r="C93" s="53" t="n">
        <v>244</v>
      </c>
      <c r="D93" s="448"/>
      <c r="E93" s="60"/>
      <c r="F93" s="60"/>
      <c r="G93" s="60"/>
    </row>
    <row r="94" customFormat="false" ht="15" hidden="false" customHeight="false" outlineLevel="0" collapsed="false">
      <c r="A94" s="443" t="s">
        <v>51</v>
      </c>
      <c r="B94" s="53"/>
      <c r="C94" s="53"/>
      <c r="D94" s="54"/>
      <c r="E94" s="54"/>
      <c r="F94" s="54"/>
      <c r="G94" s="54"/>
    </row>
    <row r="95" customFormat="false" ht="30" hidden="false" customHeight="false" outlineLevel="0" collapsed="false">
      <c r="A95" s="443" t="s">
        <v>114</v>
      </c>
      <c r="B95" s="53"/>
      <c r="C95" s="53"/>
      <c r="D95" s="54"/>
      <c r="E95" s="54"/>
      <c r="F95" s="54"/>
      <c r="G95" s="54"/>
    </row>
    <row r="96" customFormat="false" ht="30" hidden="false" customHeight="false" outlineLevel="0" collapsed="false">
      <c r="A96" s="443" t="s">
        <v>115</v>
      </c>
      <c r="B96" s="53"/>
      <c r="C96" s="53"/>
      <c r="D96" s="448"/>
      <c r="E96" s="60"/>
      <c r="F96" s="60"/>
      <c r="G96" s="60"/>
    </row>
    <row r="97" customFormat="false" ht="18.75" hidden="false" customHeight="true" outlineLevel="0" collapsed="false">
      <c r="A97" s="443" t="s">
        <v>116</v>
      </c>
      <c r="B97" s="53" t="n">
        <v>2646</v>
      </c>
      <c r="C97" s="53" t="n">
        <v>244</v>
      </c>
      <c r="D97" s="448"/>
      <c r="E97" s="60"/>
      <c r="F97" s="60"/>
      <c r="G97" s="60"/>
    </row>
    <row r="98" customFormat="false" ht="15" hidden="false" customHeight="false" outlineLevel="0" collapsed="false">
      <c r="A98" s="443" t="s">
        <v>117</v>
      </c>
      <c r="B98" s="53"/>
      <c r="C98" s="53"/>
      <c r="D98" s="54"/>
      <c r="E98" s="54"/>
      <c r="F98" s="54"/>
      <c r="G98" s="54"/>
    </row>
    <row r="99" customFormat="false" ht="15" hidden="false" customHeight="false" outlineLevel="0" collapsed="false">
      <c r="A99" s="443" t="s">
        <v>118</v>
      </c>
      <c r="B99" s="53"/>
      <c r="C99" s="53"/>
      <c r="D99" s="54"/>
      <c r="E99" s="54"/>
      <c r="F99" s="54"/>
      <c r="G99" s="54"/>
    </row>
    <row r="100" customFormat="false" ht="15" hidden="false" customHeight="false" outlineLevel="0" collapsed="false">
      <c r="A100" s="443" t="s">
        <v>119</v>
      </c>
      <c r="B100" s="53" t="n">
        <v>2647</v>
      </c>
      <c r="C100" s="53" t="n">
        <v>244</v>
      </c>
      <c r="D100" s="448"/>
      <c r="E100" s="60"/>
      <c r="F100" s="60"/>
      <c r="G100" s="60"/>
    </row>
    <row r="101" customFormat="false" ht="30" hidden="false" customHeight="false" outlineLevel="0" collapsed="false">
      <c r="A101" s="443" t="s">
        <v>120</v>
      </c>
      <c r="B101" s="53" t="n">
        <v>2648</v>
      </c>
      <c r="C101" s="53" t="n">
        <v>244</v>
      </c>
      <c r="D101" s="448"/>
      <c r="E101" s="60"/>
      <c r="F101" s="60"/>
      <c r="G101" s="60"/>
    </row>
    <row r="102" customFormat="false" ht="15" hidden="false" customHeight="false" outlineLevel="0" collapsed="false">
      <c r="A102" s="443" t="s">
        <v>51</v>
      </c>
      <c r="B102" s="53"/>
      <c r="C102" s="53"/>
      <c r="D102" s="54"/>
      <c r="E102" s="54"/>
      <c r="F102" s="54"/>
      <c r="G102" s="54"/>
    </row>
    <row r="103" customFormat="false" ht="24" hidden="false" customHeight="true" outlineLevel="0" collapsed="false">
      <c r="A103" s="443" t="s">
        <v>121</v>
      </c>
      <c r="B103" s="53"/>
      <c r="C103" s="53"/>
      <c r="D103" s="54"/>
      <c r="E103" s="54"/>
      <c r="F103" s="54"/>
      <c r="G103" s="54"/>
    </row>
    <row r="104" customFormat="false" ht="17.25" hidden="false" customHeight="true" outlineLevel="0" collapsed="false">
      <c r="A104" s="443" t="s">
        <v>122</v>
      </c>
      <c r="B104" s="53"/>
      <c r="C104" s="53"/>
      <c r="D104" s="60"/>
      <c r="E104" s="60"/>
      <c r="F104" s="60"/>
      <c r="G104" s="60"/>
    </row>
    <row r="105" customFormat="false" ht="15" hidden="false" customHeight="false" outlineLevel="0" collapsed="false">
      <c r="A105" s="443" t="s">
        <v>123</v>
      </c>
      <c r="B105" s="53"/>
      <c r="C105" s="53"/>
      <c r="D105" s="448"/>
      <c r="E105" s="60"/>
      <c r="F105" s="60"/>
      <c r="G105" s="60"/>
    </row>
    <row r="106" customFormat="false" ht="15" hidden="false" customHeight="false" outlineLevel="0" collapsed="false">
      <c r="A106" s="443" t="s">
        <v>124</v>
      </c>
      <c r="B106" s="53"/>
      <c r="C106" s="53"/>
      <c r="D106" s="448"/>
      <c r="E106" s="60"/>
      <c r="F106" s="60"/>
      <c r="G106" s="60"/>
    </row>
    <row r="107" customFormat="false" ht="60" hidden="false" customHeight="false" outlineLevel="0" collapsed="false">
      <c r="A107" s="443" t="s">
        <v>125</v>
      </c>
      <c r="B107" s="53" t="n">
        <v>2650</v>
      </c>
      <c r="C107" s="53" t="n">
        <v>246</v>
      </c>
      <c r="D107" s="60"/>
      <c r="E107" s="60"/>
      <c r="F107" s="60"/>
      <c r="G107" s="60"/>
    </row>
    <row r="108" customFormat="false" ht="15" hidden="false" customHeight="false" outlineLevel="0" collapsed="false">
      <c r="A108" s="443" t="s">
        <v>126</v>
      </c>
      <c r="B108" s="53" t="n">
        <v>2660</v>
      </c>
      <c r="C108" s="53" t="n">
        <v>247</v>
      </c>
      <c r="D108" s="448"/>
      <c r="E108" s="60"/>
      <c r="F108" s="60"/>
      <c r="G108" s="60"/>
    </row>
    <row r="109" customFormat="false" ht="51" hidden="false" customHeight="true" outlineLevel="0" collapsed="false">
      <c r="A109" s="443" t="s">
        <v>127</v>
      </c>
      <c r="B109" s="53" t="n">
        <v>2700</v>
      </c>
      <c r="C109" s="54" t="n">
        <v>400</v>
      </c>
      <c r="D109" s="60"/>
      <c r="E109" s="60"/>
      <c r="F109" s="60"/>
      <c r="G109" s="60"/>
    </row>
    <row r="110" customFormat="false" ht="16.5" hidden="false" customHeight="true" outlineLevel="0" collapsed="false">
      <c r="A110" s="443" t="s">
        <v>51</v>
      </c>
      <c r="B110" s="53" t="n">
        <v>2710</v>
      </c>
      <c r="C110" s="54" t="n">
        <v>406</v>
      </c>
      <c r="D110" s="60"/>
      <c r="E110" s="60"/>
      <c r="F110" s="60"/>
      <c r="G110" s="60"/>
    </row>
    <row r="111" customFormat="false" ht="49.5" hidden="false" customHeight="true" outlineLevel="0" collapsed="false">
      <c r="A111" s="443" t="s">
        <v>128</v>
      </c>
      <c r="B111" s="53"/>
      <c r="C111" s="54"/>
      <c r="D111" s="60"/>
      <c r="E111" s="60"/>
      <c r="F111" s="60"/>
      <c r="G111" s="60"/>
    </row>
    <row r="112" customFormat="false" ht="51" hidden="false" customHeight="true" outlineLevel="0" collapsed="false">
      <c r="A112" s="443" t="s">
        <v>129</v>
      </c>
      <c r="B112" s="53" t="n">
        <v>2720</v>
      </c>
      <c r="C112" s="54" t="n">
        <v>407</v>
      </c>
      <c r="D112" s="60"/>
      <c r="E112" s="60"/>
      <c r="F112" s="60"/>
      <c r="G112" s="60"/>
    </row>
    <row r="113" customFormat="false" ht="21.75" hidden="false" customHeight="true" outlineLevel="0" collapsed="false">
      <c r="A113" s="443" t="s">
        <v>130</v>
      </c>
      <c r="B113" s="53" t="n">
        <v>2800</v>
      </c>
      <c r="C113" s="54" t="n">
        <v>880</v>
      </c>
      <c r="D113" s="60"/>
      <c r="E113" s="60"/>
      <c r="F113" s="60"/>
      <c r="G113" s="60"/>
    </row>
    <row r="114" customFormat="false" ht="36" hidden="false" customHeight="true" outlineLevel="0" collapsed="false">
      <c r="A114" s="450" t="s">
        <v>131</v>
      </c>
      <c r="B114" s="53" t="n">
        <v>3000</v>
      </c>
      <c r="C114" s="54" t="n">
        <v>100</v>
      </c>
      <c r="D114" s="448" t="n">
        <f aca="false">D115</f>
        <v>0</v>
      </c>
      <c r="E114" s="60"/>
      <c r="F114" s="60"/>
      <c r="G114" s="54" t="s">
        <v>47</v>
      </c>
    </row>
    <row r="115" customFormat="false" ht="19.5" hidden="false" customHeight="true" outlineLevel="0" collapsed="false">
      <c r="A115" s="443" t="s">
        <v>51</v>
      </c>
      <c r="B115" s="53" t="n">
        <v>3010</v>
      </c>
      <c r="C115" s="60"/>
      <c r="D115" s="448"/>
      <c r="E115" s="60"/>
      <c r="F115" s="60"/>
      <c r="G115" s="54" t="s">
        <v>47</v>
      </c>
    </row>
    <row r="116" customFormat="false" ht="17.25" hidden="false" customHeight="true" outlineLevel="0" collapsed="false">
      <c r="A116" s="443" t="s">
        <v>132</v>
      </c>
      <c r="B116" s="53"/>
      <c r="C116" s="60"/>
      <c r="D116" s="448"/>
      <c r="E116" s="60"/>
      <c r="F116" s="60"/>
      <c r="G116" s="54"/>
    </row>
    <row r="117" customFormat="false" ht="20.25" hidden="false" customHeight="true" outlineLevel="0" collapsed="false">
      <c r="A117" s="443" t="s">
        <v>133</v>
      </c>
      <c r="B117" s="53" t="n">
        <v>3020</v>
      </c>
      <c r="C117" s="60"/>
      <c r="D117" s="60"/>
      <c r="E117" s="60"/>
      <c r="F117" s="60"/>
      <c r="G117" s="54" t="s">
        <v>47</v>
      </c>
    </row>
    <row r="118" customFormat="false" ht="24" hidden="false" customHeight="true" outlineLevel="0" collapsed="false">
      <c r="A118" s="443" t="s">
        <v>134</v>
      </c>
      <c r="B118" s="53" t="n">
        <v>3030</v>
      </c>
      <c r="C118" s="60"/>
      <c r="D118" s="60"/>
      <c r="E118" s="60"/>
      <c r="F118" s="60"/>
      <c r="G118" s="54" t="s">
        <v>47</v>
      </c>
    </row>
    <row r="119" customFormat="false" ht="21" hidden="false" customHeight="true" outlineLevel="0" collapsed="false">
      <c r="A119" s="450" t="s">
        <v>135</v>
      </c>
      <c r="B119" s="53" t="n">
        <v>4000</v>
      </c>
      <c r="C119" s="54" t="s">
        <v>47</v>
      </c>
      <c r="D119" s="60"/>
      <c r="E119" s="60"/>
      <c r="F119" s="60"/>
      <c r="G119" s="54" t="s">
        <v>47</v>
      </c>
    </row>
    <row r="120" customFormat="false" ht="15" hidden="false" customHeight="true" outlineLevel="0" collapsed="false">
      <c r="A120" s="443" t="s">
        <v>69</v>
      </c>
      <c r="B120" s="53" t="n">
        <v>4010</v>
      </c>
      <c r="C120" s="54" t="n">
        <v>610</v>
      </c>
      <c r="D120" s="60"/>
      <c r="E120" s="60"/>
      <c r="F120" s="60"/>
      <c r="G120" s="54" t="s">
        <v>47</v>
      </c>
    </row>
    <row r="121" customFormat="false" ht="30" hidden="false" customHeight="true" outlineLevel="0" collapsed="false">
      <c r="A121" s="443" t="s">
        <v>136</v>
      </c>
      <c r="B121" s="53"/>
      <c r="C121" s="54"/>
      <c r="D121" s="60"/>
      <c r="E121" s="60"/>
      <c r="F121" s="60"/>
      <c r="G121" s="54"/>
    </row>
    <row r="122" customFormat="false" ht="15" hidden="false" customHeight="false" outlineLevel="0" collapsed="false">
      <c r="A122" s="451"/>
    </row>
    <row r="123" customFormat="false" ht="15" hidden="false" customHeight="false" outlineLevel="0" collapsed="false">
      <c r="A123" s="451"/>
    </row>
    <row r="124" customFormat="false" ht="15" hidden="false" customHeight="false" outlineLevel="0" collapsed="false">
      <c r="A124" s="451"/>
    </row>
    <row r="125" customFormat="false" ht="15" hidden="false" customHeight="false" outlineLevel="0" collapsed="false">
      <c r="A125" s="451"/>
    </row>
    <row r="126" customFormat="false" ht="15" hidden="false" customHeight="false" outlineLevel="0" collapsed="false">
      <c r="A126" s="451"/>
    </row>
    <row r="127" customFormat="false" ht="15" hidden="false" customHeight="false" outlineLevel="0" collapsed="false">
      <c r="A127" s="451"/>
    </row>
    <row r="128" customFormat="false" ht="15" hidden="false" customHeight="false" outlineLevel="0" collapsed="false">
      <c r="A128" s="451"/>
    </row>
    <row r="129" customFormat="false" ht="15" hidden="false" customHeight="false" outlineLevel="0" collapsed="false">
      <c r="A129" s="451"/>
    </row>
    <row r="130" customFormat="false" ht="15" hidden="false" customHeight="false" outlineLevel="0" collapsed="false">
      <c r="A130" s="451"/>
    </row>
    <row r="131" customFormat="false" ht="15" hidden="false" customHeight="false" outlineLevel="0" collapsed="false">
      <c r="A131" s="451"/>
    </row>
    <row r="132" customFormat="false" ht="15" hidden="false" customHeight="false" outlineLevel="0" collapsed="false">
      <c r="A132" s="451"/>
    </row>
    <row r="133" customFormat="false" ht="15" hidden="false" customHeight="false" outlineLevel="0" collapsed="false">
      <c r="A133" s="451"/>
    </row>
    <row r="134" customFormat="false" ht="15" hidden="false" customHeight="false" outlineLevel="0" collapsed="false">
      <c r="A134" s="451"/>
    </row>
    <row r="135" customFormat="false" ht="15" hidden="false" customHeight="false" outlineLevel="0" collapsed="false">
      <c r="A135" s="451"/>
    </row>
    <row r="136" customFormat="false" ht="15" hidden="false" customHeight="false" outlineLevel="0" collapsed="false">
      <c r="A136" s="451"/>
    </row>
    <row r="137" customFormat="false" ht="15" hidden="false" customHeight="false" outlineLevel="0" collapsed="false">
      <c r="A137" s="451"/>
    </row>
    <row r="138" customFormat="false" ht="15" hidden="false" customHeight="false" outlineLevel="0" collapsed="false">
      <c r="A138" s="451"/>
    </row>
    <row r="139" customFormat="false" ht="15" hidden="false" customHeight="false" outlineLevel="0" collapsed="false">
      <c r="A139" s="451"/>
    </row>
    <row r="140" customFormat="false" ht="15" hidden="false" customHeight="false" outlineLevel="0" collapsed="false">
      <c r="A140" s="451"/>
    </row>
    <row r="141" customFormat="false" ht="15" hidden="false" customHeight="false" outlineLevel="0" collapsed="false">
      <c r="A141" s="451"/>
    </row>
    <row r="142" customFormat="false" ht="15" hidden="false" customHeight="false" outlineLevel="0" collapsed="false">
      <c r="A142" s="451"/>
    </row>
    <row r="143" customFormat="false" ht="15" hidden="false" customHeight="false" outlineLevel="0" collapsed="false">
      <c r="A143" s="451"/>
    </row>
    <row r="144" customFormat="false" ht="15" hidden="false" customHeight="false" outlineLevel="0" collapsed="false">
      <c r="A144" s="451"/>
    </row>
    <row r="145" customFormat="false" ht="15" hidden="false" customHeight="false" outlineLevel="0" collapsed="false">
      <c r="A145" s="451"/>
    </row>
    <row r="146" customFormat="false" ht="15" hidden="false" customHeight="false" outlineLevel="0" collapsed="false">
      <c r="A146" s="451"/>
    </row>
    <row r="147" customFormat="false" ht="15" hidden="false" customHeight="false" outlineLevel="0" collapsed="false">
      <c r="A147" s="451"/>
    </row>
    <row r="148" customFormat="false" ht="15" hidden="false" customHeight="false" outlineLevel="0" collapsed="false">
      <c r="A148" s="451"/>
    </row>
    <row r="149" customFormat="false" ht="15" hidden="false" customHeight="false" outlineLevel="0" collapsed="false">
      <c r="A149" s="451"/>
    </row>
    <row r="150" customFormat="false" ht="15" hidden="false" customHeight="false" outlineLevel="0" collapsed="false">
      <c r="A150" s="451"/>
    </row>
    <row r="151" customFormat="false" ht="15" hidden="false" customHeight="false" outlineLevel="0" collapsed="false">
      <c r="A151" s="451"/>
    </row>
    <row r="152" customFormat="false" ht="15" hidden="false" customHeight="false" outlineLevel="0" collapsed="false">
      <c r="A152" s="451"/>
    </row>
    <row r="153" customFormat="false" ht="15" hidden="false" customHeight="false" outlineLevel="0" collapsed="false">
      <c r="A153" s="451"/>
    </row>
    <row r="154" customFormat="false" ht="15" hidden="false" customHeight="false" outlineLevel="0" collapsed="false">
      <c r="A154" s="451"/>
    </row>
    <row r="155" customFormat="false" ht="15" hidden="false" customHeight="false" outlineLevel="0" collapsed="false">
      <c r="A155" s="451"/>
    </row>
    <row r="156" customFormat="false" ht="15" hidden="false" customHeight="false" outlineLevel="0" collapsed="false">
      <c r="A156" s="451"/>
    </row>
    <row r="157" customFormat="false" ht="15" hidden="false" customHeight="false" outlineLevel="0" collapsed="false">
      <c r="A157" s="451"/>
    </row>
    <row r="158" customFormat="false" ht="15" hidden="false" customHeight="false" outlineLevel="0" collapsed="false">
      <c r="A158" s="451"/>
    </row>
    <row r="159" customFormat="false" ht="15" hidden="false" customHeight="false" outlineLevel="0" collapsed="false">
      <c r="A159" s="451"/>
    </row>
    <row r="160" customFormat="false" ht="15" hidden="false" customHeight="false" outlineLevel="0" collapsed="false">
      <c r="A160" s="451"/>
    </row>
    <row r="161" customFormat="false" ht="15" hidden="false" customHeight="false" outlineLevel="0" collapsed="false">
      <c r="A161" s="451"/>
    </row>
    <row r="162" customFormat="false" ht="15" hidden="false" customHeight="false" outlineLevel="0" collapsed="false">
      <c r="A162" s="451"/>
    </row>
    <row r="163" customFormat="false" ht="15" hidden="false" customHeight="false" outlineLevel="0" collapsed="false">
      <c r="A163" s="451"/>
    </row>
    <row r="164" customFormat="false" ht="15" hidden="false" customHeight="false" outlineLevel="0" collapsed="false">
      <c r="A164" s="451"/>
    </row>
    <row r="165" customFormat="false" ht="15" hidden="false" customHeight="false" outlineLevel="0" collapsed="false">
      <c r="A165" s="451"/>
    </row>
    <row r="166" customFormat="false" ht="15" hidden="false" customHeight="false" outlineLevel="0" collapsed="false">
      <c r="A166" s="451"/>
    </row>
    <row r="167" customFormat="false" ht="15" hidden="false" customHeight="false" outlineLevel="0" collapsed="false">
      <c r="A167" s="451"/>
    </row>
    <row r="168" customFormat="false" ht="15" hidden="false" customHeight="false" outlineLevel="0" collapsed="false">
      <c r="A168" s="451"/>
    </row>
    <row r="169" customFormat="false" ht="15" hidden="false" customHeight="false" outlineLevel="0" collapsed="false">
      <c r="A169" s="451"/>
    </row>
    <row r="170" customFormat="false" ht="15" hidden="false" customHeight="false" outlineLevel="0" collapsed="false">
      <c r="A170" s="451"/>
    </row>
    <row r="171" customFormat="false" ht="15" hidden="false" customHeight="false" outlineLevel="0" collapsed="false">
      <c r="A171" s="451"/>
    </row>
    <row r="172" customFormat="false" ht="15" hidden="false" customHeight="false" outlineLevel="0" collapsed="false">
      <c r="A172" s="451"/>
    </row>
    <row r="173" customFormat="false" ht="15" hidden="false" customHeight="false" outlineLevel="0" collapsed="false">
      <c r="A173" s="451"/>
    </row>
    <row r="174" customFormat="false" ht="15" hidden="false" customHeight="false" outlineLevel="0" collapsed="false">
      <c r="A174" s="451"/>
    </row>
    <row r="175" customFormat="false" ht="15" hidden="false" customHeight="false" outlineLevel="0" collapsed="false">
      <c r="A175" s="451"/>
    </row>
    <row r="176" customFormat="false" ht="15" hidden="false" customHeight="false" outlineLevel="0" collapsed="false">
      <c r="A176" s="451"/>
    </row>
    <row r="177" customFormat="false" ht="15" hidden="false" customHeight="false" outlineLevel="0" collapsed="false">
      <c r="A177" s="451"/>
    </row>
    <row r="178" customFormat="false" ht="15" hidden="false" customHeight="false" outlineLevel="0" collapsed="false">
      <c r="A178" s="451"/>
    </row>
    <row r="179" customFormat="false" ht="15" hidden="false" customHeight="false" outlineLevel="0" collapsed="false">
      <c r="A179" s="451"/>
    </row>
    <row r="180" customFormat="false" ht="15" hidden="false" customHeight="false" outlineLevel="0" collapsed="false">
      <c r="A180" s="451"/>
    </row>
    <row r="181" customFormat="false" ht="15" hidden="false" customHeight="false" outlineLevel="0" collapsed="false">
      <c r="A181" s="451"/>
    </row>
    <row r="182" customFormat="false" ht="15" hidden="false" customHeight="false" outlineLevel="0" collapsed="false">
      <c r="A182" s="451"/>
    </row>
    <row r="183" customFormat="false" ht="15" hidden="false" customHeight="false" outlineLevel="0" collapsed="false">
      <c r="A183" s="451"/>
    </row>
    <row r="184" customFormat="false" ht="15" hidden="false" customHeight="false" outlineLevel="0" collapsed="false">
      <c r="A184" s="451"/>
    </row>
    <row r="185" customFormat="false" ht="15" hidden="false" customHeight="false" outlineLevel="0" collapsed="false">
      <c r="A185" s="451"/>
    </row>
    <row r="186" customFormat="false" ht="15" hidden="false" customHeight="false" outlineLevel="0" collapsed="false">
      <c r="A186" s="451"/>
    </row>
    <row r="187" customFormat="false" ht="15" hidden="false" customHeight="false" outlineLevel="0" collapsed="false">
      <c r="A187" s="451"/>
    </row>
    <row r="188" customFormat="false" ht="15" hidden="false" customHeight="false" outlineLevel="0" collapsed="false">
      <c r="A188" s="451"/>
    </row>
    <row r="189" customFormat="false" ht="15" hidden="false" customHeight="false" outlineLevel="0" collapsed="false">
      <c r="A189" s="451"/>
    </row>
    <row r="190" customFormat="false" ht="15" hidden="false" customHeight="false" outlineLevel="0" collapsed="false">
      <c r="A190" s="451"/>
    </row>
    <row r="191" customFormat="false" ht="15" hidden="false" customHeight="false" outlineLevel="0" collapsed="false">
      <c r="A191" s="451"/>
    </row>
    <row r="192" customFormat="false" ht="15" hidden="false" customHeight="false" outlineLevel="0" collapsed="false">
      <c r="A192" s="451"/>
    </row>
    <row r="193" customFormat="false" ht="15" hidden="false" customHeight="false" outlineLevel="0" collapsed="false">
      <c r="A193" s="451"/>
    </row>
    <row r="194" customFormat="false" ht="15" hidden="false" customHeight="false" outlineLevel="0" collapsed="false">
      <c r="A194" s="451"/>
    </row>
    <row r="195" customFormat="false" ht="15" hidden="false" customHeight="false" outlineLevel="0" collapsed="false">
      <c r="A195" s="451"/>
    </row>
    <row r="196" customFormat="false" ht="15" hidden="false" customHeight="false" outlineLevel="0" collapsed="false">
      <c r="A196" s="451"/>
    </row>
    <row r="197" customFormat="false" ht="15" hidden="false" customHeight="false" outlineLevel="0" collapsed="false">
      <c r="A197" s="451"/>
    </row>
    <row r="198" customFormat="false" ht="15" hidden="false" customHeight="false" outlineLevel="0" collapsed="false">
      <c r="A198" s="451"/>
    </row>
    <row r="199" customFormat="false" ht="15" hidden="false" customHeight="false" outlineLevel="0" collapsed="false">
      <c r="A199" s="451"/>
    </row>
    <row r="200" customFormat="false" ht="15" hidden="false" customHeight="false" outlineLevel="0" collapsed="false">
      <c r="A200" s="451"/>
    </row>
    <row r="201" customFormat="false" ht="15" hidden="false" customHeight="false" outlineLevel="0" collapsed="false">
      <c r="A201" s="451"/>
    </row>
    <row r="202" customFormat="false" ht="15" hidden="false" customHeight="false" outlineLevel="0" collapsed="false">
      <c r="A202" s="451"/>
    </row>
    <row r="203" customFormat="false" ht="15" hidden="false" customHeight="false" outlineLevel="0" collapsed="false">
      <c r="A203" s="451"/>
    </row>
    <row r="204" customFormat="false" ht="15" hidden="false" customHeight="false" outlineLevel="0" collapsed="false">
      <c r="A204" s="451"/>
    </row>
    <row r="205" customFormat="false" ht="15" hidden="false" customHeight="false" outlineLevel="0" collapsed="false">
      <c r="A205" s="451"/>
    </row>
    <row r="206" customFormat="false" ht="15" hidden="false" customHeight="false" outlineLevel="0" collapsed="false">
      <c r="A206" s="451"/>
    </row>
    <row r="207" customFormat="false" ht="15" hidden="false" customHeight="false" outlineLevel="0" collapsed="false">
      <c r="A207" s="451"/>
    </row>
    <row r="208" customFormat="false" ht="15" hidden="false" customHeight="false" outlineLevel="0" collapsed="false">
      <c r="A208" s="451"/>
    </row>
    <row r="209" customFormat="false" ht="15" hidden="false" customHeight="false" outlineLevel="0" collapsed="false">
      <c r="A209" s="451"/>
    </row>
    <row r="210" customFormat="false" ht="15" hidden="false" customHeight="false" outlineLevel="0" collapsed="false">
      <c r="A210" s="451"/>
    </row>
    <row r="211" customFormat="false" ht="15" hidden="false" customHeight="false" outlineLevel="0" collapsed="false">
      <c r="A211" s="451"/>
    </row>
    <row r="212" customFormat="false" ht="15" hidden="false" customHeight="false" outlineLevel="0" collapsed="false">
      <c r="A212" s="451"/>
    </row>
    <row r="213" customFormat="false" ht="15" hidden="false" customHeight="false" outlineLevel="0" collapsed="false">
      <c r="A213" s="451"/>
    </row>
    <row r="214" customFormat="false" ht="15" hidden="false" customHeight="false" outlineLevel="0" collapsed="false">
      <c r="A214" s="451"/>
    </row>
    <row r="215" customFormat="false" ht="15" hidden="false" customHeight="false" outlineLevel="0" collapsed="false">
      <c r="A215" s="451"/>
    </row>
    <row r="216" customFormat="false" ht="15" hidden="false" customHeight="false" outlineLevel="0" collapsed="false">
      <c r="A216" s="451"/>
    </row>
    <row r="217" customFormat="false" ht="15" hidden="false" customHeight="false" outlineLevel="0" collapsed="false">
      <c r="A217" s="451"/>
    </row>
    <row r="218" customFormat="false" ht="15" hidden="false" customHeight="false" outlineLevel="0" collapsed="false">
      <c r="A218" s="451"/>
    </row>
    <row r="219" customFormat="false" ht="15" hidden="false" customHeight="false" outlineLevel="0" collapsed="false">
      <c r="A219" s="451"/>
    </row>
    <row r="220" customFormat="false" ht="15" hidden="false" customHeight="false" outlineLevel="0" collapsed="false">
      <c r="A220" s="451"/>
    </row>
    <row r="221" customFormat="false" ht="15" hidden="false" customHeight="false" outlineLevel="0" collapsed="false">
      <c r="A221" s="451"/>
    </row>
    <row r="222" customFormat="false" ht="15" hidden="false" customHeight="false" outlineLevel="0" collapsed="false">
      <c r="A222" s="451"/>
    </row>
    <row r="223" customFormat="false" ht="15" hidden="false" customHeight="false" outlineLevel="0" collapsed="false">
      <c r="A223" s="451"/>
    </row>
    <row r="224" customFormat="false" ht="15" hidden="false" customHeight="false" outlineLevel="0" collapsed="false">
      <c r="A224" s="451"/>
    </row>
    <row r="225" customFormat="false" ht="15" hidden="false" customHeight="false" outlineLevel="0" collapsed="false">
      <c r="A225" s="451"/>
    </row>
    <row r="226" customFormat="false" ht="15" hidden="false" customHeight="false" outlineLevel="0" collapsed="false">
      <c r="A226" s="451"/>
    </row>
    <row r="227" customFormat="false" ht="15" hidden="false" customHeight="false" outlineLevel="0" collapsed="false">
      <c r="A227" s="451"/>
    </row>
    <row r="228" customFormat="false" ht="15" hidden="false" customHeight="false" outlineLevel="0" collapsed="false">
      <c r="A228" s="451"/>
    </row>
    <row r="229" customFormat="false" ht="15" hidden="false" customHeight="false" outlineLevel="0" collapsed="false">
      <c r="A229" s="451"/>
    </row>
    <row r="230" customFormat="false" ht="15" hidden="false" customHeight="false" outlineLevel="0" collapsed="false">
      <c r="A230" s="451"/>
    </row>
    <row r="231" customFormat="false" ht="15" hidden="false" customHeight="false" outlineLevel="0" collapsed="false">
      <c r="A231" s="451"/>
    </row>
    <row r="232" customFormat="false" ht="15" hidden="false" customHeight="false" outlineLevel="0" collapsed="false">
      <c r="A232" s="451"/>
    </row>
    <row r="233" customFormat="false" ht="15" hidden="false" customHeight="false" outlineLevel="0" collapsed="false">
      <c r="A233" s="451"/>
    </row>
    <row r="234" customFormat="false" ht="15" hidden="false" customHeight="false" outlineLevel="0" collapsed="false">
      <c r="A234" s="451"/>
    </row>
    <row r="235" customFormat="false" ht="15" hidden="false" customHeight="false" outlineLevel="0" collapsed="false">
      <c r="A235" s="451"/>
    </row>
    <row r="236" customFormat="false" ht="15" hidden="false" customHeight="false" outlineLevel="0" collapsed="false">
      <c r="A236" s="451"/>
    </row>
    <row r="237" customFormat="false" ht="15" hidden="false" customHeight="false" outlineLevel="0" collapsed="false">
      <c r="A237" s="451"/>
    </row>
    <row r="238" customFormat="false" ht="15" hidden="false" customHeight="false" outlineLevel="0" collapsed="false">
      <c r="A238" s="451"/>
    </row>
    <row r="239" customFormat="false" ht="15" hidden="false" customHeight="false" outlineLevel="0" collapsed="false">
      <c r="A239" s="451"/>
    </row>
    <row r="240" customFormat="false" ht="15" hidden="false" customHeight="false" outlineLevel="0" collapsed="false">
      <c r="A240" s="451"/>
    </row>
    <row r="241" customFormat="false" ht="15" hidden="false" customHeight="false" outlineLevel="0" collapsed="false">
      <c r="A241" s="451"/>
    </row>
    <row r="242" customFormat="false" ht="15" hidden="false" customHeight="false" outlineLevel="0" collapsed="false">
      <c r="A242" s="451"/>
    </row>
    <row r="243" customFormat="false" ht="15" hidden="false" customHeight="false" outlineLevel="0" collapsed="false">
      <c r="A243" s="451"/>
    </row>
    <row r="244" customFormat="false" ht="15" hidden="false" customHeight="false" outlineLevel="0" collapsed="false">
      <c r="A244" s="451"/>
    </row>
    <row r="245" customFormat="false" ht="15" hidden="false" customHeight="false" outlineLevel="0" collapsed="false">
      <c r="A245" s="451"/>
    </row>
    <row r="246" customFormat="false" ht="15" hidden="false" customHeight="false" outlineLevel="0" collapsed="false">
      <c r="A246" s="451"/>
    </row>
    <row r="247" customFormat="false" ht="15" hidden="false" customHeight="false" outlineLevel="0" collapsed="false">
      <c r="A247" s="451"/>
    </row>
    <row r="248" customFormat="false" ht="15" hidden="false" customHeight="false" outlineLevel="0" collapsed="false">
      <c r="A248" s="451"/>
    </row>
    <row r="249" customFormat="false" ht="15" hidden="false" customHeight="false" outlineLevel="0" collapsed="false">
      <c r="A249" s="451"/>
    </row>
    <row r="250" customFormat="false" ht="15" hidden="false" customHeight="false" outlineLevel="0" collapsed="false">
      <c r="A250" s="451"/>
    </row>
    <row r="251" customFormat="false" ht="15" hidden="false" customHeight="false" outlineLevel="0" collapsed="false">
      <c r="A251" s="451"/>
    </row>
  </sheetData>
  <mergeCells count="140">
    <mergeCell ref="E1:G1"/>
    <mergeCell ref="CY1:EH1"/>
    <mergeCell ref="E2:G2"/>
    <mergeCell ref="A3:G3"/>
    <mergeCell ref="A4:A5"/>
    <mergeCell ref="B4:B5"/>
    <mergeCell ref="C4:C5"/>
    <mergeCell ref="D4:G4"/>
    <mergeCell ref="B10:B11"/>
    <mergeCell ref="C10:C11"/>
    <mergeCell ref="D10:D11"/>
    <mergeCell ref="E10:E11"/>
    <mergeCell ref="F10:F11"/>
    <mergeCell ref="G10:G11"/>
    <mergeCell ref="B13:B14"/>
    <mergeCell ref="C13:C14"/>
    <mergeCell ref="D13:D14"/>
    <mergeCell ref="E13:E14"/>
    <mergeCell ref="F13:F14"/>
    <mergeCell ref="G13:G14"/>
    <mergeCell ref="B16:B17"/>
    <mergeCell ref="C16:C17"/>
    <mergeCell ref="D16:D17"/>
    <mergeCell ref="E16:E17"/>
    <mergeCell ref="F16:F17"/>
    <mergeCell ref="G16:G17"/>
    <mergeCell ref="B20:B21"/>
    <mergeCell ref="C20:C21"/>
    <mergeCell ref="D20:D21"/>
    <mergeCell ref="E20:E21"/>
    <mergeCell ref="F20:F21"/>
    <mergeCell ref="G20:G21"/>
    <mergeCell ref="B25:B26"/>
    <mergeCell ref="C25:C26"/>
    <mergeCell ref="D25:D26"/>
    <mergeCell ref="E25:E26"/>
    <mergeCell ref="F25:F26"/>
    <mergeCell ref="G25:G26"/>
    <mergeCell ref="B28:B30"/>
    <mergeCell ref="C28:C29"/>
    <mergeCell ref="D28:D29"/>
    <mergeCell ref="E28:E29"/>
    <mergeCell ref="F28:F29"/>
    <mergeCell ref="G28:G29"/>
    <mergeCell ref="B43:B44"/>
    <mergeCell ref="C43:C44"/>
    <mergeCell ref="D43:D44"/>
    <mergeCell ref="E43:E44"/>
    <mergeCell ref="F43:F44"/>
    <mergeCell ref="G43:G44"/>
    <mergeCell ref="B45:B46"/>
    <mergeCell ref="C45:C46"/>
    <mergeCell ref="D45:D46"/>
    <mergeCell ref="E45:E46"/>
    <mergeCell ref="F45:F46"/>
    <mergeCell ref="G45:G46"/>
    <mergeCell ref="B50:B51"/>
    <mergeCell ref="C50:C51"/>
    <mergeCell ref="D50:D51"/>
    <mergeCell ref="E50:E51"/>
    <mergeCell ref="F50:F51"/>
    <mergeCell ref="G50:G51"/>
    <mergeCell ref="B57:B58"/>
    <mergeCell ref="C57:C58"/>
    <mergeCell ref="D57:D58"/>
    <mergeCell ref="E57:E58"/>
    <mergeCell ref="F57:F58"/>
    <mergeCell ref="G57:G58"/>
    <mergeCell ref="B60:B61"/>
    <mergeCell ref="C60:C61"/>
    <mergeCell ref="D60:D61"/>
    <mergeCell ref="E60:E61"/>
    <mergeCell ref="F60:F61"/>
    <mergeCell ref="G60:G61"/>
    <mergeCell ref="B62:B63"/>
    <mergeCell ref="C62:C63"/>
    <mergeCell ref="D62:D63"/>
    <mergeCell ref="E62:E63"/>
    <mergeCell ref="F62:F63"/>
    <mergeCell ref="G62:G63"/>
    <mergeCell ref="B69:B70"/>
    <mergeCell ref="C69:C70"/>
    <mergeCell ref="D69:D70"/>
    <mergeCell ref="E69:E70"/>
    <mergeCell ref="F69:F70"/>
    <mergeCell ref="G69:G70"/>
    <mergeCell ref="B74:B75"/>
    <mergeCell ref="C74:C75"/>
    <mergeCell ref="D74:D75"/>
    <mergeCell ref="E74:E75"/>
    <mergeCell ref="F74:F75"/>
    <mergeCell ref="G74:G75"/>
    <mergeCell ref="B84:B85"/>
    <mergeCell ref="C84:C85"/>
    <mergeCell ref="D84:D85"/>
    <mergeCell ref="E84:E85"/>
    <mergeCell ref="F84:F85"/>
    <mergeCell ref="G84:G85"/>
    <mergeCell ref="B88:B89"/>
    <mergeCell ref="C88:C89"/>
    <mergeCell ref="D88:D89"/>
    <mergeCell ref="E88:E89"/>
    <mergeCell ref="F88:F89"/>
    <mergeCell ref="G88:G89"/>
    <mergeCell ref="B94:B95"/>
    <mergeCell ref="C94:C95"/>
    <mergeCell ref="D94:D95"/>
    <mergeCell ref="E94:E95"/>
    <mergeCell ref="F94:F95"/>
    <mergeCell ref="G94:G95"/>
    <mergeCell ref="B98:B99"/>
    <mergeCell ref="C98:C99"/>
    <mergeCell ref="D98:D99"/>
    <mergeCell ref="E98:E99"/>
    <mergeCell ref="F98:F99"/>
    <mergeCell ref="G98:G99"/>
    <mergeCell ref="B102:B103"/>
    <mergeCell ref="C102:C103"/>
    <mergeCell ref="D102:D103"/>
    <mergeCell ref="E102:E103"/>
    <mergeCell ref="F102:F103"/>
    <mergeCell ref="G102:G103"/>
    <mergeCell ref="B110:B111"/>
    <mergeCell ref="C110:C111"/>
    <mergeCell ref="D110:D111"/>
    <mergeCell ref="E110:E111"/>
    <mergeCell ref="F110:F111"/>
    <mergeCell ref="G110:G111"/>
    <mergeCell ref="B115:B116"/>
    <mergeCell ref="C115:C116"/>
    <mergeCell ref="D115:D116"/>
    <mergeCell ref="E115:E116"/>
    <mergeCell ref="F115:F116"/>
    <mergeCell ref="G115:G116"/>
    <mergeCell ref="B120:B121"/>
    <mergeCell ref="C120:C121"/>
    <mergeCell ref="D120:D121"/>
    <mergeCell ref="E120:E121"/>
    <mergeCell ref="F120:F121"/>
    <mergeCell ref="G120:G121"/>
  </mergeCells>
  <printOptions headings="false" gridLines="false" gridLinesSet="true" horizontalCentered="false" verticalCentered="false"/>
  <pageMargins left="0.984027777777778" right="0.590277777777778" top="0.590277777777778"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TotalTime>
  <Application>LibreOffice/7.5.0.3$Linux_X86_64 LibreOffice_project/c21113d003cd3efa8c53188764377a8272d9d6de</Application>
  <AppVersion>15.0000</AppVersion>
  <Company>Министерство финансов Мурманской области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2015-12-03T07:22:45Z</dcterms:created>
  <dc:creator>klemeshova</dc:creator>
  <dc:description/>
  <dc:language>ru-RU</dc:language>
  <cp:lastModifiedBy/>
  <cp:lastPrinted>2025-01-10T11:23:12Z</cp:lastPrinted>
  <dcterms:modified xsi:type="dcterms:W3CDTF">2025-01-12T19:19:47Z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